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https://sdudm-my.sharepoint.com/personal/iberend_demografijaimladi_hr/Documents/Desktop/RAD OD KUĆE/IZVRŠENJE PRORAČUNA ZA 2023/"/>
    </mc:Choice>
  </mc:AlternateContent>
  <xr:revisionPtr revIDLastSave="500" documentId="8_{DD6B575B-47A0-4CC0-B8F7-2869273EF1F7}" xr6:coauthVersionLast="47" xr6:coauthVersionMax="47" xr10:uidLastSave="{46987D27-BF2F-41A5-ABC5-F9A3001E8570}"/>
  <bookViews>
    <workbookView xWindow="-120" yWindow="-120" windowWidth="29040" windowHeight="15720" firstSheet="1" activeTab="5" xr2:uid="{00000000-000D-0000-FFFF-FFFF00000000}"/>
  </bookViews>
  <sheets>
    <sheet name="BExRepositorySheet" sheetId="4" state="veryHidden" r:id="rId1"/>
    <sheet name="Sažetak" sheetId="9" r:id="rId2"/>
    <sheet name="Prihodi i rashodi prema ekon.kl" sheetId="14" r:id="rId3"/>
    <sheet name="Prihodi i rashodi prema izvorim" sheetId="15" r:id="rId4"/>
    <sheet name="Rashodi prema funkcijskoj klasi" sheetId="16" r:id="rId5"/>
    <sheet name="Izvještaj po programskoj klasif" sheetId="17" r:id="rId6"/>
    <sheet name="FP0002PRPV2" sheetId="5" state="hidden" r:id="rId7"/>
    <sheet name="FP0002PRR" sheetId="12" state="hidden" r:id="rId8"/>
    <sheet name="FP0002PRB" sheetId="11" state="hidden" r:id="rId9"/>
    <sheet name="FP0005PRV2" sheetId="13" state="hidden" r:id="rId10"/>
  </sheets>
  <externalReferences>
    <externalReference r:id="rId11"/>
  </externalReferences>
  <definedNames>
    <definedName name="DF_GRID_1">#REF!</definedName>
    <definedName name="DF_GRID_2">FP0002PRPV2!$B$2:$J$315</definedName>
    <definedName name="_xlnm.Print_Area" localSheetId="6">FP0002PRPV2!$A$1:$K$316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F178" i="17"/>
  <c r="F177" i="17"/>
  <c r="F176" i="17"/>
  <c r="F174" i="17"/>
  <c r="F173" i="17"/>
  <c r="F172" i="17"/>
  <c r="F170" i="17"/>
  <c r="F165" i="17"/>
  <c r="F161" i="17"/>
  <c r="F160" i="17"/>
  <c r="F155" i="17"/>
  <c r="F151" i="17"/>
  <c r="F150" i="17"/>
  <c r="F148" i="17"/>
  <c r="F144" i="17"/>
  <c r="F143" i="17"/>
  <c r="F142" i="17"/>
  <c r="F140" i="17"/>
  <c r="F138" i="17"/>
  <c r="F137" i="17"/>
  <c r="F134" i="17"/>
  <c r="F132" i="17"/>
  <c r="F131" i="17"/>
  <c r="F128" i="17"/>
  <c r="F126" i="17"/>
  <c r="F125" i="17"/>
  <c r="F124" i="17"/>
  <c r="F120" i="17"/>
  <c r="F119" i="17"/>
  <c r="F116" i="17"/>
  <c r="F93" i="17"/>
  <c r="F88" i="17"/>
  <c r="F87" i="17"/>
  <c r="F86" i="17"/>
  <c r="F84" i="17"/>
  <c r="F83" i="17"/>
  <c r="F82" i="17"/>
  <c r="F81" i="17"/>
  <c r="F80" i="17"/>
  <c r="F79" i="17"/>
  <c r="F78" i="17"/>
  <c r="F75" i="17"/>
  <c r="F73" i="17"/>
  <c r="F65" i="17"/>
  <c r="F64" i="17"/>
  <c r="F63" i="17"/>
  <c r="F61" i="17"/>
  <c r="F60" i="17"/>
  <c r="F59" i="17"/>
  <c r="F57" i="17"/>
  <c r="F55" i="17"/>
  <c r="F52" i="17"/>
  <c r="F50" i="17"/>
  <c r="F49" i="17"/>
  <c r="F47" i="17"/>
  <c r="F43" i="17"/>
  <c r="F42" i="17"/>
  <c r="F41" i="17"/>
  <c r="F39" i="17"/>
  <c r="F36" i="17"/>
  <c r="F34" i="17"/>
  <c r="F25" i="17"/>
  <c r="F24" i="17"/>
  <c r="F23" i="17"/>
  <c r="F22" i="17"/>
  <c r="F21" i="17"/>
  <c r="F19" i="17"/>
  <c r="F18" i="17"/>
  <c r="F17" i="17"/>
  <c r="F16" i="17"/>
  <c r="F15" i="17"/>
  <c r="F20" i="17"/>
  <c r="D21" i="17"/>
  <c r="E21" i="17"/>
  <c r="C21" i="17"/>
  <c r="D22" i="17"/>
  <c r="E22" i="17"/>
  <c r="C22" i="17"/>
  <c r="D23" i="17"/>
  <c r="E23" i="17"/>
  <c r="C23" i="17"/>
  <c r="D24" i="17"/>
  <c r="E24" i="17"/>
  <c r="C24" i="17"/>
  <c r="D36" i="17"/>
  <c r="E36" i="17"/>
  <c r="C36" i="17"/>
  <c r="D41" i="17"/>
  <c r="E41" i="17"/>
  <c r="C41" i="17"/>
  <c r="D42" i="17"/>
  <c r="E42" i="17"/>
  <c r="C42" i="17"/>
  <c r="D49" i="17"/>
  <c r="E49" i="17"/>
  <c r="C49" i="17"/>
  <c r="D52" i="17"/>
  <c r="E52" i="17"/>
  <c r="C52" i="17"/>
  <c r="D53" i="17"/>
  <c r="E53" i="17"/>
  <c r="C53" i="17"/>
  <c r="D55" i="17"/>
  <c r="E55" i="17"/>
  <c r="C55" i="17"/>
  <c r="D59" i="17"/>
  <c r="E59" i="17"/>
  <c r="C59" i="17"/>
  <c r="D60" i="17"/>
  <c r="E60" i="17"/>
  <c r="C60" i="17"/>
  <c r="D63" i="17"/>
  <c r="E63" i="17"/>
  <c r="C63" i="17"/>
  <c r="D64" i="17"/>
  <c r="E64" i="17"/>
  <c r="C64" i="17"/>
  <c r="D79" i="17"/>
  <c r="E79" i="17"/>
  <c r="C79" i="17"/>
  <c r="D80" i="17"/>
  <c r="E80" i="17"/>
  <c r="C80" i="17"/>
  <c r="D82" i="17"/>
  <c r="E82" i="17"/>
  <c r="C82" i="17"/>
  <c r="D86" i="17"/>
  <c r="E86" i="17"/>
  <c r="C86" i="17"/>
  <c r="D87" i="17"/>
  <c r="E87" i="17"/>
  <c r="C87" i="17"/>
  <c r="D124" i="17"/>
  <c r="E124" i="17"/>
  <c r="C124" i="17"/>
  <c r="D125" i="17"/>
  <c r="E125" i="17"/>
  <c r="C125" i="17"/>
  <c r="D131" i="17"/>
  <c r="E131" i="17"/>
  <c r="C131" i="17"/>
  <c r="D137" i="17"/>
  <c r="E137" i="17"/>
  <c r="C137" i="17"/>
  <c r="D142" i="17"/>
  <c r="E142" i="17"/>
  <c r="C142" i="17"/>
  <c r="D143" i="17"/>
  <c r="E143" i="17"/>
  <c r="C143" i="17"/>
  <c r="D150" i="17"/>
  <c r="E150" i="17"/>
  <c r="C150" i="17"/>
  <c r="D160" i="17"/>
  <c r="E160" i="17"/>
  <c r="C160" i="17"/>
  <c r="D172" i="17"/>
  <c r="E172" i="17"/>
  <c r="C172" i="17"/>
  <c r="C173" i="17"/>
  <c r="E176" i="17"/>
  <c r="D176" i="17"/>
  <c r="C176" i="17"/>
  <c r="D173" i="17"/>
  <c r="E173" i="17"/>
  <c r="D177" i="17"/>
  <c r="E177" i="17"/>
  <c r="C177" i="17"/>
  <c r="E9" i="17"/>
  <c r="D9" i="17"/>
  <c r="C9" i="17"/>
  <c r="H15" i="16"/>
  <c r="H14" i="16"/>
  <c r="H16" i="16"/>
  <c r="G14" i="16"/>
  <c r="G15" i="16"/>
  <c r="G10" i="16"/>
  <c r="G16" i="16"/>
  <c r="D10" i="16"/>
  <c r="E10" i="16"/>
  <c r="F10" i="16"/>
  <c r="C10" i="16"/>
  <c r="D14" i="16"/>
  <c r="E14" i="16"/>
  <c r="F14" i="16"/>
  <c r="C14" i="16"/>
  <c r="C31" i="15"/>
  <c r="B31" i="15"/>
  <c r="F16" i="15"/>
  <c r="F15" i="15"/>
  <c r="E15" i="15"/>
  <c r="D15" i="15"/>
  <c r="C15" i="15"/>
  <c r="B15" i="15"/>
  <c r="H37" i="14"/>
  <c r="H30" i="14"/>
  <c r="H101" i="14"/>
  <c r="H102" i="14"/>
  <c r="H98" i="14"/>
  <c r="H94" i="14"/>
  <c r="H83" i="14"/>
  <c r="H78" i="14"/>
  <c r="H74" i="14"/>
  <c r="H45" i="14"/>
  <c r="H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36" i="14"/>
  <c r="G30" i="14"/>
  <c r="D30" i="14"/>
  <c r="E30" i="14"/>
  <c r="F30" i="14"/>
  <c r="C30" i="14"/>
  <c r="D101" i="14"/>
  <c r="E101" i="14"/>
  <c r="F101" i="14"/>
  <c r="C101" i="14"/>
  <c r="D36" i="14"/>
  <c r="E36" i="14"/>
  <c r="F36" i="14"/>
  <c r="C36" i="14"/>
  <c r="E94" i="14"/>
  <c r="E102" i="14"/>
  <c r="E98" i="14"/>
  <c r="E83" i="14"/>
  <c r="E74" i="14"/>
  <c r="E45" i="14"/>
  <c r="E37" i="14"/>
  <c r="H26" i="14" l="1"/>
  <c r="H24" i="14"/>
  <c r="H21" i="14"/>
  <c r="H18" i="14"/>
  <c r="H15" i="14"/>
  <c r="H13" i="14"/>
  <c r="G27" i="14"/>
  <c r="G26" i="14"/>
  <c r="G25" i="14"/>
  <c r="G23" i="14"/>
  <c r="G22" i="14"/>
  <c r="G21" i="14"/>
  <c r="G20" i="14"/>
  <c r="G19" i="14"/>
  <c r="G18" i="14"/>
  <c r="G17" i="14"/>
  <c r="G16" i="14"/>
  <c r="G15" i="14"/>
  <c r="G14" i="14"/>
  <c r="G13" i="14"/>
  <c r="G28" i="14"/>
  <c r="F10" i="14"/>
  <c r="G10" i="14" s="1"/>
  <c r="C10" i="14"/>
  <c r="F14" i="14"/>
  <c r="C14" i="14"/>
  <c r="D25" i="14"/>
  <c r="D14" i="14" s="1"/>
  <c r="D10" i="14" s="1"/>
  <c r="E25" i="14"/>
  <c r="H25" i="14" s="1"/>
  <c r="F25" i="14"/>
  <c r="C25" i="14"/>
  <c r="F26" i="14"/>
  <c r="C26" i="14"/>
  <c r="C15" i="14"/>
  <c r="C21" i="14"/>
  <c r="F22" i="14"/>
  <c r="F21" i="14" s="1"/>
  <c r="D22" i="14"/>
  <c r="E22" i="14"/>
  <c r="C22" i="14"/>
  <c r="F19" i="14"/>
  <c r="F18" i="14" s="1"/>
  <c r="C19" i="14"/>
  <c r="C16" i="14"/>
  <c r="F16" i="14"/>
  <c r="F15" i="14" s="1"/>
  <c r="J27" i="15"/>
  <c r="J25" i="15"/>
  <c r="H16" i="15"/>
  <c r="G15" i="15"/>
  <c r="G16" i="15"/>
  <c r="G17" i="15"/>
  <c r="G18" i="15"/>
  <c r="G19" i="15"/>
  <c r="G20" i="15"/>
  <c r="G21" i="15"/>
  <c r="G22" i="15"/>
  <c r="G25" i="15"/>
  <c r="G26" i="15"/>
  <c r="G27" i="15"/>
  <c r="G28" i="15"/>
  <c r="G29" i="15"/>
  <c r="G30" i="15"/>
  <c r="G31" i="15"/>
  <c r="G32" i="15"/>
  <c r="G33" i="15"/>
  <c r="G14" i="15"/>
  <c r="F26" i="15"/>
  <c r="F25" i="15"/>
  <c r="F28" i="15"/>
  <c r="F29" i="15"/>
  <c r="F30" i="15"/>
  <c r="F31" i="15"/>
  <c r="F32" i="15"/>
  <c r="F33" i="15"/>
  <c r="F27" i="15"/>
  <c r="D23" i="15"/>
  <c r="C23" i="15"/>
  <c r="C14" i="15" s="1"/>
  <c r="F14" i="15"/>
  <c r="F17" i="15"/>
  <c r="F18" i="15"/>
  <c r="F19" i="15"/>
  <c r="F20" i="15"/>
  <c r="F21" i="15"/>
  <c r="F22" i="15"/>
  <c r="C25" i="15"/>
  <c r="D25" i="15"/>
  <c r="E25" i="15"/>
  <c r="B25" i="15"/>
  <c r="D31" i="15"/>
  <c r="E31" i="15"/>
  <c r="C29" i="15"/>
  <c r="D29" i="15"/>
  <c r="E29" i="15"/>
  <c r="B29" i="15"/>
  <c r="C26" i="15"/>
  <c r="D26" i="15"/>
  <c r="E26" i="15"/>
  <c r="B26" i="15"/>
  <c r="D14" i="15"/>
  <c r="E14" i="15"/>
  <c r="B14" i="15"/>
  <c r="C18" i="15"/>
  <c r="D18" i="15"/>
  <c r="E18" i="15"/>
  <c r="B18" i="15"/>
  <c r="C20" i="15"/>
  <c r="D20" i="15"/>
  <c r="E20" i="15"/>
  <c r="B20" i="15"/>
  <c r="H10" i="16"/>
  <c r="H8" i="16"/>
  <c r="G8" i="16"/>
  <c r="F8" i="16"/>
  <c r="E8" i="16"/>
  <c r="D8" i="16"/>
  <c r="C8" i="16"/>
  <c r="G8" i="15"/>
  <c r="F8" i="15"/>
  <c r="E8" i="15"/>
  <c r="D8" i="15"/>
  <c r="C8" i="15"/>
  <c r="B8" i="15"/>
  <c r="E14" i="14" l="1"/>
  <c r="H8" i="14"/>
  <c r="G8" i="14"/>
  <c r="F8" i="14"/>
  <c r="E8" i="14"/>
  <c r="D8" i="14"/>
  <c r="C8" i="14"/>
  <c r="H8" i="9"/>
  <c r="H19" i="9" s="1"/>
  <c r="I8" i="9"/>
  <c r="I19" i="9" s="1"/>
  <c r="J8" i="9"/>
  <c r="J19" i="9" s="1"/>
  <c r="K8" i="9"/>
  <c r="K19" i="9" s="1"/>
  <c r="L8" i="9"/>
  <c r="L19" i="9" s="1"/>
  <c r="G8" i="9"/>
  <c r="G19" i="9" s="1"/>
  <c r="G10" i="9"/>
  <c r="H10" i="9"/>
  <c r="I10" i="9"/>
  <c r="I12" i="9"/>
  <c r="I16" i="9" s="1"/>
  <c r="J10" i="9"/>
  <c r="G11" i="9"/>
  <c r="G12" i="9" s="1"/>
  <c r="K11" i="9"/>
  <c r="H11" i="9"/>
  <c r="H12" i="9" s="1"/>
  <c r="L25" i="9"/>
  <c r="K25" i="9"/>
  <c r="L24" i="9"/>
  <c r="K24" i="9"/>
  <c r="J11" i="9"/>
  <c r="L11" i="9"/>
  <c r="I11" i="9"/>
  <c r="J22" i="9"/>
  <c r="J23" i="9" s="1"/>
  <c r="I22" i="9"/>
  <c r="H22" i="9"/>
  <c r="G22" i="9"/>
  <c r="K22" i="9"/>
  <c r="J21" i="9"/>
  <c r="I21" i="9"/>
  <c r="I23" i="9"/>
  <c r="I26" i="9" s="1"/>
  <c r="H21" i="9"/>
  <c r="G21" i="9"/>
  <c r="K21" i="9" s="1"/>
  <c r="J14" i="9"/>
  <c r="L14" i="9" s="1"/>
  <c r="I14" i="9"/>
  <c r="H14" i="9"/>
  <c r="G14" i="9"/>
  <c r="K14" i="9" s="1"/>
  <c r="J13" i="9"/>
  <c r="J15" i="9" s="1"/>
  <c r="I13" i="9"/>
  <c r="I15" i="9"/>
  <c r="H13" i="9"/>
  <c r="H15" i="9" s="1"/>
  <c r="G13" i="9"/>
  <c r="G15" i="9" s="1"/>
  <c r="L22" i="9"/>
  <c r="H23" i="9"/>
  <c r="H26" i="9"/>
  <c r="K10" i="9"/>
  <c r="L21" i="9"/>
  <c r="L10" i="9"/>
  <c r="J12" i="9"/>
  <c r="E10" i="14" l="1"/>
  <c r="H10" i="14" s="1"/>
  <c r="H14" i="14"/>
  <c r="H16" i="9"/>
  <c r="H27" i="9" s="1"/>
  <c r="K15" i="9"/>
  <c r="L15" i="9"/>
  <c r="G16" i="9"/>
  <c r="K12" i="9"/>
  <c r="J26" i="9"/>
  <c r="L23" i="9"/>
  <c r="I27" i="9"/>
  <c r="G23" i="9"/>
  <c r="G26" i="9" s="1"/>
  <c r="J16" i="9"/>
  <c r="K13" i="9"/>
  <c r="L13" i="9"/>
  <c r="K16" i="9" l="1"/>
  <c r="L16" i="9"/>
  <c r="J27" i="9"/>
  <c r="K23" i="9"/>
  <c r="K26" i="9"/>
  <c r="L26" i="9"/>
  <c r="G27" i="9"/>
</calcChain>
</file>

<file path=xl/sharedStrings.xml><?xml version="1.0" encoding="utf-8"?>
<sst xmlns="http://schemas.openxmlformats.org/spreadsheetml/2006/main" count="718" uniqueCount="283">
  <si>
    <t>Table</t>
  </si>
  <si>
    <t>Filter</t>
  </si>
  <si>
    <t>I. OPĆI DIO</t>
  </si>
  <si>
    <t>RAZLIKA - VIŠAK / MANJAK</t>
  </si>
  <si>
    <t>PRIJENOS SREDSTAVA IZ PRETHODNE GODINE</t>
  </si>
  <si>
    <t/>
  </si>
  <si>
    <t>EUR</t>
  </si>
  <si>
    <t>6 Prihodi poslovanja</t>
  </si>
  <si>
    <t>IZVRŠENJE FINANCIJSKOG PLANA PRORAČUNSKOG KORISNIKA DRŽAVNOG PRORAČUNA
ZA PRVO POLUGODIŠTE 2023. GODINE</t>
  </si>
  <si>
    <t>SAŽETAK  RAČUNA PRIHODA I RASHODA I RAČUNA FINANCIRANJA</t>
  </si>
  <si>
    <t>SAŽETAK RAČUNA PRIHODA I RASHODA</t>
  </si>
  <si>
    <t>BROJČANA OZNAKA I NAZIV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</si>
  <si>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</si>
  <si>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</si>
  <si>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</si>
  <si>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</si>
  <si>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</si>
  <si>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</si>
  <si>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</si>
  <si>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</si>
  <si>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</si>
  <si>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</si>
  <si>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</si>
  <si>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</si>
  <si>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</si>
  <si>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 xml:space="preserve">NETO FINANCIRANJE </t>
  </si>
  <si>
    <t xml:space="preserve">VIŠAK/MANJAK + NETO FINANCIRANJE </t>
  </si>
  <si>
    <t>67 Prihodi iz proračuna</t>
  </si>
  <si>
    <t>671 Prihodi iz proračuna</t>
  </si>
  <si>
    <t>6711 Prihodi iz nadležnog proračuna za financiranje rashoda</t>
  </si>
  <si>
    <t>6712 Prihodi iz nadležnog proračuna za financiranje rashoda</t>
  </si>
  <si>
    <t>6714 Prihodi od nadležnog proračuna za financiranje izdataka</t>
  </si>
  <si>
    <t>Stavka izdat./prih.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</si>
  <si>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</si>
  <si>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</si>
  <si>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</si>
  <si>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</si>
  <si>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</si>
  <si>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</si>
  <si>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</si>
  <si>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Tekući plan 
2023.</t>
  </si>
  <si>
    <t>Indeks
(5)/(2)</t>
  </si>
  <si>
    <t>Indeks
(5)/(4)</t>
  </si>
  <si>
    <t>Izvorni plan ili Rebalans 
2023.</t>
  </si>
  <si>
    <t xml:space="preserve">
Izvorni plan ili Rebalans 
2023.</t>
  </si>
  <si>
    <t xml:space="preserve">
Tekući plan 
2023.</t>
  </si>
  <si>
    <t xml:space="preserve">
Indeks
(5)/(2)</t>
  </si>
  <si>
    <t xml:space="preserve">
Indeks
(5)/(4)</t>
  </si>
  <si>
    <t>Ostvarenje/Izvršenje 
01.2022. - 12.2022.</t>
  </si>
  <si>
    <t>Ostvarenje/Izvršenje 
01.2023. - 12.2023.</t>
  </si>
  <si>
    <t xml:space="preserve">
Ostvarenje/Izvršenje 
01.2022. - 12.2022.</t>
  </si>
  <si>
    <t xml:space="preserve">
Ostvarenje/Izvršenje 
01.2023. - 12.2023.</t>
  </si>
  <si>
    <t>Nisu nađeni primjenjivi podaci</t>
  </si>
  <si>
    <t>Prihodi i rashodi</t>
  </si>
  <si>
    <t>PRIHODI</t>
  </si>
  <si>
    <t>6</t>
  </si>
  <si>
    <t>Prihodi poslovanja</t>
  </si>
  <si>
    <t xml:space="preserve"> RAČUN PRIHODA I RASHODA </t>
  </si>
  <si>
    <t xml:space="preserve">IZVJEŠTAJ O PRIHODIMA I RASHODIMA PREMA EKONOMSKOJ KLASIFIKACIJI </t>
  </si>
  <si>
    <t>UKUPNI PRIHODI</t>
  </si>
  <si>
    <t>61</t>
  </si>
  <si>
    <t>Prihodi od poreza</t>
  </si>
  <si>
    <t>614</t>
  </si>
  <si>
    <t>Porezi na robu i usluge</t>
  </si>
  <si>
    <t>6148</t>
  </si>
  <si>
    <t>Naknade za priređivanje igara na sreću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</si>
  <si>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</si>
  <si>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</si>
  <si>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</si>
  <si>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</si>
  <si>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</si>
  <si>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</si>
  <si>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</si>
  <si>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</si>
  <si>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</si>
  <si>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</si>
  <si>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</si>
  <si>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</si>
  <si>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66</t>
  </si>
  <si>
    <t>Prihodi od prodaje proizvoda i robe te pruženih usluga i prihodi od donacija</t>
  </si>
  <si>
    <t>UKUPNI RASHODI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</si>
  <si>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</si>
  <si>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</si>
  <si>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</si>
  <si>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</si>
  <si>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</si>
  <si>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</si>
  <si>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</si>
  <si>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</si>
  <si>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</si>
  <si>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</si>
  <si>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</si>
  <si>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</si>
  <si>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</si>
  <si>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</si>
  <si>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</si>
  <si>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</si>
  <si>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</si>
  <si>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</si>
  <si>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</si>
  <si>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</si>
  <si>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</si>
  <si>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</si>
  <si>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</si>
  <si>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</si>
  <si>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</si>
  <si>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</si>
  <si>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</si>
  <si>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</si>
  <si>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</si>
  <si>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</si>
  <si>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</si>
  <si>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</si>
  <si>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</si>
  <si>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</si>
  <si>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</si>
  <si>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</si>
  <si>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</si>
  <si>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</si>
  <si>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</si>
  <si>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</si>
  <si>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</si>
  <si>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</si>
  <si>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</si>
  <si>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</si>
  <si>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</si>
  <si>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</si>
  <si>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</si>
  <si>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</si>
  <si>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</si>
  <si>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</si>
  <si>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</si>
  <si>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</si>
  <si>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</si>
  <si>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</si>
  <si>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</si>
  <si>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</si>
  <si>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</si>
  <si>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</si>
  <si>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</si>
  <si>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</si>
  <si>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</si>
  <si>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</si>
  <si>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</si>
  <si>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</si>
  <si>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</si>
  <si>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</si>
  <si>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</si>
  <si>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</si>
  <si>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</si>
  <si>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</si>
  <si>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</si>
  <si>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</si>
  <si>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</si>
  <si>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</si>
  <si>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</si>
  <si>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</si>
  <si>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</si>
  <si>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</si>
  <si>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</si>
  <si>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</si>
  <si>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</si>
  <si>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</si>
  <si>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</si>
  <si>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</si>
  <si>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</si>
  <si>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</si>
  <si>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</si>
  <si>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</si>
  <si>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</si>
  <si>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</si>
  <si>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</si>
  <si>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</si>
  <si>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</si>
  <si>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</si>
  <si>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3632</t>
  </si>
  <si>
    <t>Kapitalne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</si>
  <si>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</si>
  <si>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</si>
  <si>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</si>
  <si>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</si>
  <si>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</si>
  <si>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</si>
  <si>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</si>
  <si>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</si>
  <si>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</si>
  <si>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</si>
  <si>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</si>
  <si>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</si>
  <si>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3693</t>
  </si>
  <si>
    <t>Tekući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</si>
  <si>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</si>
  <si>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</si>
  <si>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</si>
  <si>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</si>
  <si>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</si>
  <si>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</si>
  <si>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</si>
  <si>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</si>
  <si>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</si>
  <si>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</si>
  <si>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</si>
  <si>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Tekuće donacije</t>
  </si>
  <si>
    <t>3811</t>
  </si>
  <si>
    <t>Tekuće donacije u novcu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</si>
  <si>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</si>
  <si>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</si>
  <si>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</si>
  <si>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</si>
  <si>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</si>
  <si>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</si>
  <si>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</si>
  <si>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</si>
  <si>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</si>
  <si>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</si>
  <si>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IZVJEŠTAJ O PRIHODIMA I RASHODIMA PREMA IZVORIMA FINANCIRANJA</t>
  </si>
  <si>
    <t>1 Opći prihodi i primici</t>
  </si>
  <si>
    <t>11 Opći prihodi i primici</t>
  </si>
  <si>
    <t>12 Sredstva učešća za pomoći</t>
  </si>
  <si>
    <t>4 Prihodi za posebne namjene</t>
  </si>
  <si>
    <t>41 Prihodi od igara na sreću</t>
  </si>
  <si>
    <t>5 Pomoći</t>
  </si>
  <si>
    <t>51 Pomoći EU</t>
  </si>
  <si>
    <t>56 Fondovi EU</t>
  </si>
  <si>
    <t>6 Donacije</t>
  </si>
  <si>
    <t>61 Donacije</t>
  </si>
  <si>
    <t>IZVJEŠTAJ O RASHODIMA PREMA FUNKCIJSKOJ KLASIFIKACIJI</t>
  </si>
  <si>
    <t>UKUPNO RASHODI</t>
  </si>
  <si>
    <t>Funkcijsko područje</t>
  </si>
  <si>
    <t>GFS</t>
  </si>
  <si>
    <t>Funkcijska klasifikacija</t>
  </si>
  <si>
    <t>10</t>
  </si>
  <si>
    <t>Socijalna zaštita</t>
  </si>
  <si>
    <t>104</t>
  </si>
  <si>
    <t>Obitelj i djeca</t>
  </si>
  <si>
    <t>109</t>
  </si>
  <si>
    <t>Aktivnosti socijalne zaštite koje nisu drugdje svrstane</t>
  </si>
  <si>
    <t>II. POSEBNI DIO</t>
  </si>
  <si>
    <t>IZVJEŠTAJ PO PROGRAMSKOJ KLASIFIKACIJI</t>
  </si>
  <si>
    <t>INDEKS
(4)/(3)</t>
  </si>
  <si>
    <t>Glava (O2) (t)</t>
  </si>
  <si>
    <t>Ukupni rezultat</t>
  </si>
  <si>
    <t>03705</t>
  </si>
  <si>
    <t>Središnji državni ured za demografiju i mlade</t>
  </si>
  <si>
    <t>11</t>
  </si>
  <si>
    <t>Opći prihodi i primici</t>
  </si>
  <si>
    <t>12</t>
  </si>
  <si>
    <t>Sredstva učešća za pomoći</t>
  </si>
  <si>
    <t>41</t>
  </si>
  <si>
    <t>Prihodi od igara na sreću</t>
  </si>
  <si>
    <t>51</t>
  </si>
  <si>
    <t>Pomoći EU</t>
  </si>
  <si>
    <t>561</t>
  </si>
  <si>
    <t>Europski socijalni fond (ESF)</t>
  </si>
  <si>
    <t>40</t>
  </si>
  <si>
    <t>SOCIJALNA SKRB</t>
  </si>
  <si>
    <t>4016</t>
  </si>
  <si>
    <t>UNAPREĐENJE RODITELJSTVA I PODRŠKA MLADIMA</t>
  </si>
  <si>
    <t>A558047</t>
  </si>
  <si>
    <t>POLITIKA ZA MLADE</t>
  </si>
  <si>
    <t>A558049</t>
  </si>
  <si>
    <t>PROVEDBA MJERA OBITELJSKE I POPULACIJSKE POLITIKE</t>
  </si>
  <si>
    <t>A558053</t>
  </si>
  <si>
    <t>POTPORA ZA PROGRAME USMJERENE MLADIMA</t>
  </si>
  <si>
    <t>A653028</t>
  </si>
  <si>
    <t>DODATNI RODILJNI DOPUST, RODITELJSKI DOPUST I OPREMA ZA NOVOROĐENO DIJETE</t>
  </si>
  <si>
    <t>A788018</t>
  </si>
  <si>
    <t>PROVEDBA MJERA DEMOGRAFSKE POLITIKE</t>
  </si>
  <si>
    <t>A792009</t>
  </si>
  <si>
    <t>PREVENCIJA NASILJA NAD I MEĐU MLADIMA</t>
  </si>
  <si>
    <t>A934001</t>
  </si>
  <si>
    <t>ADMINISTRACIJA I UPRAVLJANJE</t>
  </si>
  <si>
    <t>A934002</t>
  </si>
  <si>
    <t>OPERATIVNI PROGRAM UČINKOVITI LJUDSKI POTENCIJALI 2014-2020 - PRIORITET 2 I 5</t>
  </si>
  <si>
    <t>A934004</t>
  </si>
  <si>
    <t>MEĐUNARODNA SURADNJA</t>
  </si>
  <si>
    <t>A934005</t>
  </si>
  <si>
    <t>PODRŠKA PRISTUPAČNOSTI KULTURNIH, SPORTSKIH I SOCIJALNIH USLUGA</t>
  </si>
  <si>
    <t>A934006</t>
  </si>
  <si>
    <t>PROJEKTI I PROGRAMI POTPORE I OTPORNOSTI</t>
  </si>
  <si>
    <t>Prihodi iz proračuna</t>
  </si>
  <si>
    <t>Prihodi iz nadležnog proračuna za financiranje rashoda</t>
  </si>
  <si>
    <t>Prihodi od nadležnog proračuna za financiranje izdataka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</si>
</sst>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EUR&quot;"/>
    <numFmt numFmtId="165" formatCode="_-* #,##0.00\ _k_n_-;\-* #,##0.00\ _k_n_-;_-* &quot;-&quot;??\ _k_n_-;_-@_-"/>
  </numFmts>
  <fonts count="44">
    <font>
      <sz val="8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  <charset val="238"/>
    </font>
    <font>
      <sz val="8"/>
      <name val="0"/>
      <charset val="238"/>
    </font>
    <font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sz val="10"/>
      <color indexed="4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6"/>
      <color rgb="FFFF0000"/>
      <name val="Arial"/>
      <family val="2"/>
      <charset val="238"/>
    </font>
    <font>
      <sz val="8"/>
      <name val="Arial"/>
    </font>
  </fonts>
  <fills count="5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9">
    <xf numFmtId="0" fontId="0" fillId="2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" fillId="26" borderId="0" applyNumberFormat="0" applyBorder="0" applyAlignment="0" applyProtection="0"/>
    <xf numFmtId="0" fontId="2" fillId="26" borderId="1" applyNumberFormat="0" applyFont="0" applyAlignment="0" applyProtection="0"/>
    <xf numFmtId="0" fontId="12" fillId="30" borderId="1" applyNumberFormat="0" applyAlignment="0" applyProtection="0"/>
    <xf numFmtId="0" fontId="13" fillId="23" borderId="2" applyNumberFormat="0" applyAlignment="0" applyProtection="0"/>
    <xf numFmtId="0" fontId="10" fillId="1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0" fillId="1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7" borderId="1" applyNumberForma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29" borderId="0" applyNumberFormat="0" applyBorder="0" applyAlignment="0" applyProtection="0"/>
    <xf numFmtId="0" fontId="20" fillId="30" borderId="6" applyNumberFormat="0" applyAlignment="0" applyProtection="0"/>
    <xf numFmtId="0" fontId="12" fillId="30" borderId="1" applyNumberFormat="0" applyAlignment="0" applyProtection="0"/>
    <xf numFmtId="0" fontId="19" fillId="0" borderId="7" applyNumberFormat="0" applyFill="0" applyAlignment="0" applyProtection="0"/>
    <xf numFmtId="0" fontId="11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6" fillId="2" borderId="0"/>
    <xf numFmtId="0" fontId="26" fillId="2" borderId="0"/>
    <xf numFmtId="0" fontId="34" fillId="0" borderId="0"/>
    <xf numFmtId="0" fontId="1" fillId="0" borderId="0"/>
    <xf numFmtId="0" fontId="2" fillId="2" borderId="0"/>
    <xf numFmtId="0" fontId="34" fillId="0" borderId="0"/>
    <xf numFmtId="0" fontId="2" fillId="26" borderId="1" applyNumberFormat="0" applyFont="0" applyAlignment="0" applyProtection="0"/>
    <xf numFmtId="0" fontId="20" fillId="30" borderId="6" applyNumberFormat="0" applyAlignment="0" applyProtection="0"/>
    <xf numFmtId="0" fontId="19" fillId="0" borderId="7" applyNumberFormat="0" applyFill="0" applyAlignment="0" applyProtection="0"/>
    <xf numFmtId="0" fontId="13" fillId="23" borderId="2" applyNumberFormat="0" applyAlignment="0" applyProtection="0"/>
    <xf numFmtId="4" fontId="2" fillId="34" borderId="1" applyNumberFormat="0" applyProtection="0">
      <alignment vertical="center"/>
    </xf>
    <xf numFmtId="4" fontId="23" fillId="35" borderId="1" applyNumberFormat="0" applyProtection="0">
      <alignment vertical="center"/>
    </xf>
    <xf numFmtId="4" fontId="2" fillId="35" borderId="1" applyNumberFormat="0" applyProtection="0">
      <alignment horizontal="left" vertical="center" indent="1" justifyLastLine="1"/>
    </xf>
    <xf numFmtId="4" fontId="2" fillId="35" borderId="1" applyNumberFormat="0" applyProtection="0">
      <alignment horizontal="left" vertical="center" indent="1"/>
    </xf>
    <xf numFmtId="0" fontId="6" fillId="34" borderId="8" applyNumberFormat="0" applyProtection="0">
      <alignment horizontal="left" vertical="top" indent="1"/>
    </xf>
    <xf numFmtId="4" fontId="2" fillId="36" borderId="1" applyNumberFormat="0" applyProtection="0">
      <alignment horizontal="left" vertical="center" indent="1" justifyLastLine="1"/>
    </xf>
    <xf numFmtId="4" fontId="2" fillId="36" borderId="1" applyNumberFormat="0" applyProtection="0">
      <alignment horizontal="left" vertical="center" indent="1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40" borderId="1" applyNumberFormat="0" applyProtection="0">
      <alignment horizontal="right" vertical="center"/>
    </xf>
    <xf numFmtId="4" fontId="2" fillId="41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4" borderId="1" applyNumberFormat="0" applyProtection="0">
      <alignment horizontal="right" vertical="center"/>
    </xf>
    <xf numFmtId="4" fontId="2" fillId="42" borderId="1" applyNumberFormat="0" applyProtection="0">
      <alignment horizontal="right" vertical="center"/>
    </xf>
    <xf numFmtId="4" fontId="2" fillId="43" borderId="9" applyNumberFormat="0" applyProtection="0">
      <alignment horizontal="left" vertical="center" indent="1" justifyLastLine="1"/>
    </xf>
    <xf numFmtId="4" fontId="2" fillId="43" borderId="9" applyNumberFormat="0" applyProtection="0">
      <alignment horizontal="left" vertical="center" indent="1"/>
    </xf>
    <xf numFmtId="4" fontId="5" fillId="8" borderId="9" applyNumberFormat="0" applyProtection="0">
      <alignment horizontal="left" vertical="center" indent="1" justifyLastLine="1"/>
    </xf>
    <xf numFmtId="4" fontId="5" fillId="8" borderId="9" applyNumberFormat="0" applyProtection="0">
      <alignment horizontal="left" vertical="center" indent="1"/>
    </xf>
    <xf numFmtId="4" fontId="5" fillId="8" borderId="9" applyNumberFormat="0" applyProtection="0">
      <alignment horizontal="left" vertical="center" indent="1" justifyLastLine="1"/>
    </xf>
    <xf numFmtId="4" fontId="5" fillId="8" borderId="9" applyNumberFormat="0" applyProtection="0">
      <alignment horizontal="left" vertical="center" indent="1"/>
    </xf>
    <xf numFmtId="4" fontId="2" fillId="3" borderId="1" applyNumberFormat="0" applyProtection="0">
      <alignment horizontal="right" vertical="center"/>
    </xf>
    <xf numFmtId="4" fontId="2" fillId="5" borderId="9" applyNumberFormat="0" applyProtection="0">
      <alignment horizontal="left" vertical="center" indent="1" justifyLastLine="1"/>
    </xf>
    <xf numFmtId="4" fontId="2" fillId="5" borderId="9" applyNumberFormat="0" applyProtection="0">
      <alignment horizontal="left" vertical="center" indent="1"/>
    </xf>
    <xf numFmtId="4" fontId="2" fillId="3" borderId="9" applyNumberFormat="0" applyProtection="0">
      <alignment horizontal="left" vertical="center" indent="1" justifyLastLine="1"/>
    </xf>
    <xf numFmtId="4" fontId="2" fillId="3" borderId="9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 justifyLastLine="1"/>
    </xf>
    <xf numFmtId="0" fontId="2" fillId="6" borderId="1" applyNumberFormat="0" applyProtection="0">
      <alignment horizontal="left" vertical="center" indent="1"/>
    </xf>
    <xf numFmtId="0" fontId="2" fillId="8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 justifyLastLine="1"/>
    </xf>
    <xf numFmtId="0" fontId="2" fillId="44" borderId="1" applyNumberFormat="0" applyProtection="0">
      <alignment horizontal="left" vertical="center" indent="1"/>
    </xf>
    <xf numFmtId="0" fontId="2" fillId="3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 justifyLastLine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5" borderId="1" applyNumberFormat="0" applyProtection="0">
      <alignment horizontal="left" vertical="center" indent="1" justifyLastLine="1"/>
    </xf>
    <xf numFmtId="0" fontId="2" fillId="5" borderId="1" applyNumberFormat="0" applyProtection="0">
      <alignment horizontal="left" vertical="center" indent="1"/>
    </xf>
    <xf numFmtId="0" fontId="2" fillId="5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3" fillId="8" borderId="11" applyBorder="0"/>
    <xf numFmtId="4" fontId="4" fillId="47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48" borderId="13" applyNumberFormat="0" applyProtection="0">
      <alignment vertical="center"/>
    </xf>
    <xf numFmtId="4" fontId="4" fillId="6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36" borderId="1" applyNumberFormat="0" applyProtection="0">
      <alignment horizontal="left" vertical="center" indent="1" justifyLastLine="1"/>
    </xf>
    <xf numFmtId="4" fontId="2" fillId="36" borderId="1" applyNumberFormat="0" applyProtection="0">
      <alignment horizontal="left" vertical="center" indent="1"/>
    </xf>
    <xf numFmtId="0" fontId="4" fillId="3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 justifyLastLine="1"/>
    </xf>
    <xf numFmtId="4" fontId="7" fillId="50" borderId="9" applyNumberFormat="0" applyProtection="0">
      <alignment horizontal="left" vertical="center" indent="1"/>
    </xf>
    <xf numFmtId="0" fontId="25" fillId="0" borderId="12"/>
    <xf numFmtId="0" fontId="2" fillId="51" borderId="13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27" borderId="1" applyNumberFormat="0" applyAlignment="0" applyProtection="0"/>
    <xf numFmtId="0" fontId="22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0" fontId="32" fillId="56" borderId="6" applyNumberFormat="0" applyProtection="0">
      <alignment horizontal="left" vertical="center" indent="1"/>
    </xf>
  </cellStyleXfs>
  <cellXfs count="174">
    <xf numFmtId="0" fontId="0" fillId="2" borderId="0" xfId="0"/>
    <xf numFmtId="0" fontId="24" fillId="52" borderId="0" xfId="0" applyFont="1" applyFill="1"/>
    <xf numFmtId="0" fontId="26" fillId="2" borderId="0" xfId="0" applyFont="1"/>
    <xf numFmtId="0" fontId="0" fillId="49" borderId="15" xfId="0" applyFill="1" applyBorder="1"/>
    <xf numFmtId="0" fontId="2" fillId="36" borderId="1" xfId="100" quotePrefix="1" applyNumberFormat="1">
      <alignment horizontal="left" vertical="center" indent="1" justifyLastLine="1"/>
    </xf>
    <xf numFmtId="0" fontId="2" fillId="3" borderId="1" xfId="117" quotePrefix="1" applyNumberFormat="1">
      <alignment horizontal="right" vertical="center"/>
    </xf>
    <xf numFmtId="0" fontId="2" fillId="0" borderId="1" xfId="141" applyNumberFormat="1">
      <alignment horizontal="right" vertical="center"/>
    </xf>
    <xf numFmtId="3" fontId="2" fillId="0" borderId="1" xfId="141" applyNumberFormat="1">
      <alignment horizontal="right" vertical="center"/>
    </xf>
    <xf numFmtId="0" fontId="2" fillId="6" borderId="1" xfId="122" quotePrefix="1" applyAlignment="1">
      <alignment horizontal="left" vertical="center" indent="2" justifyLastLine="1"/>
    </xf>
    <xf numFmtId="0" fontId="2" fillId="6" borderId="1" xfId="122" quotePrefix="1">
      <alignment horizontal="left" vertical="center" indent="1" justifyLastLine="1"/>
    </xf>
    <xf numFmtId="4" fontId="35" fillId="0" borderId="16" xfId="90" applyNumberFormat="1" applyFont="1" applyBorder="1" applyAlignment="1">
      <alignment horizontal="center" vertical="center" wrapText="1"/>
    </xf>
    <xf numFmtId="4" fontId="27" fillId="0" borderId="0" xfId="90" applyNumberFormat="1" applyFont="1" applyAlignment="1">
      <alignment horizontal="center" vertical="center" wrapText="1"/>
    </xf>
    <xf numFmtId="4" fontId="28" fillId="0" borderId="0" xfId="90" applyNumberFormat="1" applyFont="1" applyAlignment="1">
      <alignment horizontal="center" vertical="center" wrapText="1"/>
    </xf>
    <xf numFmtId="3" fontId="31" fillId="53" borderId="13" xfId="90" applyNumberFormat="1" applyFont="1" applyFill="1" applyBorder="1" applyAlignment="1">
      <alignment horizontal="center" vertical="center" wrapText="1"/>
    </xf>
    <xf numFmtId="0" fontId="2" fillId="5" borderId="1" xfId="131" quotePrefix="1" applyAlignment="1">
      <alignment horizontal="left" vertical="center" indent="5" justifyLastLine="1"/>
    </xf>
    <xf numFmtId="0" fontId="2" fillId="8" borderId="8" xfId="124" quotePrefix="1" applyAlignment="1">
      <alignment horizontal="left" vertical="top" wrapText="1" indent="1"/>
    </xf>
    <xf numFmtId="0" fontId="2" fillId="45" borderId="1" xfId="128" quotePrefix="1" applyAlignment="1">
      <alignment horizontal="left" vertical="center" indent="4" justifyLastLine="1"/>
    </xf>
    <xf numFmtId="0" fontId="2" fillId="44" borderId="1" xfId="125" quotePrefix="1" applyAlignment="1">
      <alignment horizontal="left" vertical="center" indent="3" justifyLastLine="1"/>
    </xf>
    <xf numFmtId="0" fontId="2" fillId="5" borderId="1" xfId="131" quotePrefix="1">
      <alignment horizontal="left" vertical="center" indent="1" justifyLastLine="1"/>
    </xf>
    <xf numFmtId="0" fontId="2" fillId="44" borderId="1" xfId="125" quotePrefix="1">
      <alignment horizontal="left" vertical="center" indent="1" justifyLastLine="1"/>
    </xf>
    <xf numFmtId="4" fontId="2" fillId="0" borderId="1" xfId="141" applyNumberFormat="1">
      <alignment horizontal="right" vertical="center"/>
    </xf>
    <xf numFmtId="0" fontId="2" fillId="45" borderId="1" xfId="128" quotePrefix="1">
      <alignment horizontal="left" vertical="center" indent="1" justifyLastLine="1"/>
    </xf>
    <xf numFmtId="3" fontId="27" fillId="0" borderId="0" xfId="90" applyNumberFormat="1" applyFont="1" applyAlignment="1">
      <alignment horizontal="center" vertical="center" wrapText="1"/>
    </xf>
    <xf numFmtId="3" fontId="28" fillId="0" borderId="0" xfId="90" applyNumberFormat="1" applyFont="1" applyAlignment="1">
      <alignment horizontal="center" vertical="center" wrapText="1"/>
    </xf>
    <xf numFmtId="0" fontId="27" fillId="0" borderId="0" xfId="90" applyFont="1" applyAlignment="1">
      <alignment horizontal="center" vertical="center" wrapText="1"/>
    </xf>
    <xf numFmtId="4" fontId="30" fillId="0" borderId="13" xfId="90" quotePrefix="1" applyNumberFormat="1" applyFont="1" applyBorder="1" applyAlignment="1">
      <alignment horizontal="center" vertical="center" wrapText="1"/>
    </xf>
    <xf numFmtId="4" fontId="29" fillId="0" borderId="0" xfId="90" applyNumberFormat="1" applyFont="1"/>
    <xf numFmtId="4" fontId="28" fillId="0" borderId="16" xfId="90" applyNumberFormat="1" applyFont="1" applyBorder="1" applyAlignment="1">
      <alignment horizontal="center" vertical="center" wrapText="1"/>
    </xf>
    <xf numFmtId="4" fontId="31" fillId="53" borderId="13" xfId="90" applyNumberFormat="1" applyFont="1" applyFill="1" applyBorder="1" applyAlignment="1">
      <alignment horizontal="center" vertical="center" wrapText="1"/>
    </xf>
    <xf numFmtId="164" fontId="2" fillId="0" borderId="1" xfId="141" applyNumberFormat="1">
      <alignment horizontal="right" vertical="center"/>
    </xf>
    <xf numFmtId="4" fontId="30" fillId="0" borderId="13" xfId="90" applyNumberFormat="1" applyFont="1" applyBorder="1" applyAlignment="1">
      <alignment horizontal="right"/>
    </xf>
    <xf numFmtId="4" fontId="30" fillId="54" borderId="13" xfId="90" applyNumberFormat="1" applyFont="1" applyFill="1" applyBorder="1" applyAlignment="1">
      <alignment horizontal="right"/>
    </xf>
    <xf numFmtId="0" fontId="28" fillId="0" borderId="0" xfId="90" applyFont="1" applyAlignment="1">
      <alignment horizontal="center" vertical="center" wrapText="1"/>
    </xf>
    <xf numFmtId="0" fontId="24" fillId="54" borderId="17" xfId="90" applyFont="1" applyFill="1" applyBorder="1" applyAlignment="1">
      <alignment horizontal="left" vertical="center"/>
    </xf>
    <xf numFmtId="0" fontId="33" fillId="0" borderId="0" xfId="90" applyFont="1" applyAlignment="1">
      <alignment horizontal="center" vertical="center" wrapText="1"/>
    </xf>
    <xf numFmtId="0" fontId="24" fillId="54" borderId="18" xfId="90" applyFont="1" applyFill="1" applyBorder="1" applyAlignment="1">
      <alignment vertical="center"/>
    </xf>
    <xf numFmtId="4" fontId="30" fillId="0" borderId="13" xfId="90" applyNumberFormat="1" applyFont="1" applyBorder="1" applyAlignment="1">
      <alignment horizontal="right" vertical="center"/>
    </xf>
    <xf numFmtId="4" fontId="30" fillId="54" borderId="13" xfId="90" applyNumberFormat="1" applyFont="1" applyFill="1" applyBorder="1" applyAlignment="1">
      <alignment horizontal="right" vertical="center" wrapText="1"/>
    </xf>
    <xf numFmtId="4" fontId="24" fillId="0" borderId="13" xfId="90" applyNumberFormat="1" applyFont="1" applyBorder="1" applyAlignment="1">
      <alignment horizontal="right" vertical="center" wrapText="1"/>
    </xf>
    <xf numFmtId="0" fontId="8" fillId="46" borderId="1" xfId="150" quotePrefix="1" applyNumberFormat="1">
      <alignment horizontal="right" vertical="center"/>
    </xf>
    <xf numFmtId="4" fontId="2" fillId="34" borderId="1" xfId="95" applyNumberFormat="1">
      <alignment vertical="center"/>
    </xf>
    <xf numFmtId="3" fontId="2" fillId="34" borderId="1" xfId="95" applyNumberFormat="1">
      <alignment vertical="center"/>
    </xf>
    <xf numFmtId="0" fontId="29" fillId="0" borderId="0" xfId="90" applyFont="1" applyAlignment="1">
      <alignment vertical="center" wrapText="1"/>
    </xf>
    <xf numFmtId="0" fontId="24" fillId="0" borderId="0" xfId="0" applyFont="1" applyFill="1"/>
    <xf numFmtId="0" fontId="32" fillId="0" borderId="0" xfId="0" applyFont="1" applyFill="1"/>
    <xf numFmtId="0" fontId="27" fillId="0" borderId="0" xfId="90" applyFont="1" applyAlignment="1">
      <alignment vertical="center" wrapText="1"/>
    </xf>
    <xf numFmtId="0" fontId="26" fillId="0" borderId="0" xfId="0" applyFont="1" applyFill="1"/>
    <xf numFmtId="3" fontId="37" fillId="0" borderId="16" xfId="90" applyNumberFormat="1" applyFont="1" applyBorder="1" applyAlignment="1">
      <alignment horizontal="center" vertical="center"/>
    </xf>
    <xf numFmtId="4" fontId="38" fillId="0" borderId="16" xfId="90" applyNumberFormat="1" applyFont="1" applyBorder="1" applyAlignment="1">
      <alignment horizontal="right" vertical="center"/>
    </xf>
    <xf numFmtId="0" fontId="39" fillId="0" borderId="0" xfId="90" applyFont="1" applyAlignment="1">
      <alignment horizontal="center" vertical="center" wrapText="1"/>
    </xf>
    <xf numFmtId="4" fontId="39" fillId="0" borderId="0" xfId="90" applyNumberFormat="1" applyFont="1" applyAlignment="1">
      <alignment horizontal="center" vertical="center" wrapText="1"/>
    </xf>
    <xf numFmtId="3" fontId="39" fillId="0" borderId="0" xfId="90" applyNumberFormat="1" applyFont="1" applyAlignment="1">
      <alignment horizontal="center" vertical="center" wrapText="1"/>
    </xf>
    <xf numFmtId="4" fontId="26" fillId="0" borderId="0" xfId="0" applyNumberFormat="1" applyFont="1" applyFill="1"/>
    <xf numFmtId="3" fontId="26" fillId="0" borderId="0" xfId="0" applyNumberFormat="1" applyFont="1" applyFill="1"/>
    <xf numFmtId="0" fontId="3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wrapText="1"/>
    </xf>
    <xf numFmtId="4" fontId="32" fillId="0" borderId="0" xfId="0" applyNumberFormat="1" applyFont="1" applyFill="1"/>
    <xf numFmtId="3" fontId="32" fillId="0" borderId="0" xfId="0" applyNumberFormat="1" applyFont="1" applyFill="1"/>
    <xf numFmtId="0" fontId="42" fillId="0" borderId="0" xfId="0" applyFont="1" applyFill="1" applyAlignment="1">
      <alignment horizontal="center" vertical="center"/>
    </xf>
    <xf numFmtId="0" fontId="24" fillId="0" borderId="0" xfId="90" applyFont="1" applyAlignment="1">
      <alignment horizontal="left" vertical="top" wrapText="1"/>
    </xf>
    <xf numFmtId="0" fontId="37" fillId="0" borderId="0" xfId="90" applyFont="1" applyAlignment="1">
      <alignment horizontal="left" vertical="top" wrapText="1"/>
    </xf>
    <xf numFmtId="0" fontId="24" fillId="0" borderId="17" xfId="90" applyFont="1" applyBorder="1" applyAlignment="1">
      <alignment horizontal="left" vertical="center" wrapText="1"/>
    </xf>
    <xf numFmtId="0" fontId="32" fillId="0" borderId="18" xfId="90" applyFont="1" applyBorder="1" applyAlignment="1">
      <alignment vertical="center" wrapText="1"/>
    </xf>
    <xf numFmtId="0" fontId="30" fillId="54" borderId="17" xfId="90" quotePrefix="1" applyFont="1" applyFill="1" applyBorder="1" applyAlignment="1">
      <alignment horizontal="left" wrapText="1"/>
    </xf>
    <xf numFmtId="0" fontId="30" fillId="54" borderId="18" xfId="90" quotePrefix="1" applyFont="1" applyFill="1" applyBorder="1" applyAlignment="1">
      <alignment horizontal="left" wrapText="1"/>
    </xf>
    <xf numFmtId="0" fontId="30" fillId="54" borderId="12" xfId="90" quotePrefix="1" applyFont="1" applyFill="1" applyBorder="1" applyAlignment="1">
      <alignment horizontal="left" wrapText="1"/>
    </xf>
    <xf numFmtId="0" fontId="30" fillId="54" borderId="13" xfId="90" quotePrefix="1" applyFont="1" applyFill="1" applyBorder="1" applyAlignment="1">
      <alignment horizontal="left" vertical="center" wrapText="1"/>
    </xf>
    <xf numFmtId="0" fontId="31" fillId="0" borderId="13" xfId="90" quotePrefix="1" applyFont="1" applyBorder="1" applyAlignment="1">
      <alignment horizontal="center" wrapText="1"/>
    </xf>
    <xf numFmtId="0" fontId="31" fillId="0" borderId="17" xfId="90" quotePrefix="1" applyFont="1" applyBorder="1" applyAlignment="1">
      <alignment horizontal="center" wrapText="1"/>
    </xf>
    <xf numFmtId="0" fontId="24" fillId="0" borderId="18" xfId="90" applyFont="1" applyBorder="1" applyAlignment="1">
      <alignment vertical="center" wrapText="1"/>
    </xf>
    <xf numFmtId="0" fontId="24" fillId="0" borderId="18" xfId="90" applyFont="1" applyBorder="1" applyAlignment="1">
      <alignment vertical="center"/>
    </xf>
    <xf numFmtId="0" fontId="24" fillId="0" borderId="17" xfId="90" quotePrefix="1" applyFont="1" applyBorder="1" applyAlignment="1">
      <alignment horizontal="left" vertical="center"/>
    </xf>
    <xf numFmtId="0" fontId="24" fillId="54" borderId="17" xfId="90" applyFont="1" applyFill="1" applyBorder="1" applyAlignment="1">
      <alignment horizontal="left" vertical="center" wrapText="1"/>
    </xf>
    <xf numFmtId="0" fontId="24" fillId="54" borderId="18" xfId="90" applyFont="1" applyFill="1" applyBorder="1" applyAlignment="1">
      <alignment vertical="center" wrapText="1"/>
    </xf>
    <xf numFmtId="0" fontId="24" fillId="54" borderId="18" xfId="90" applyFont="1" applyFill="1" applyBorder="1" applyAlignment="1">
      <alignment vertical="center"/>
    </xf>
    <xf numFmtId="0" fontId="24" fillId="0" borderId="17" xfId="90" quotePrefix="1" applyFont="1" applyBorder="1" applyAlignment="1">
      <alignment horizontal="left" vertical="center" wrapText="1"/>
    </xf>
    <xf numFmtId="0" fontId="24" fillId="54" borderId="17" xfId="90" quotePrefix="1" applyFont="1" applyFill="1" applyBorder="1" applyAlignment="1">
      <alignment horizontal="left" vertical="center" wrapText="1"/>
    </xf>
    <xf numFmtId="0" fontId="24" fillId="0" borderId="0" xfId="90" applyFont="1" applyAlignment="1">
      <alignment horizontal="left" vertical="center" wrapText="1"/>
    </xf>
    <xf numFmtId="0" fontId="30" fillId="0" borderId="13" xfId="90" quotePrefix="1" applyFont="1" applyBorder="1" applyAlignment="1">
      <alignment horizontal="center" vertical="center" wrapText="1"/>
    </xf>
    <xf numFmtId="0" fontId="31" fillId="0" borderId="17" xfId="90" quotePrefix="1" applyFont="1" applyBorder="1" applyAlignment="1">
      <alignment horizontal="center" vertical="center" wrapText="1"/>
    </xf>
    <xf numFmtId="0" fontId="31" fillId="0" borderId="18" xfId="90" quotePrefix="1" applyFont="1" applyBorder="1" applyAlignment="1">
      <alignment horizontal="center" vertical="center" wrapText="1"/>
    </xf>
    <xf numFmtId="0" fontId="24" fillId="0" borderId="18" xfId="90" applyFont="1" applyBorder="1" applyAlignment="1">
      <alignment horizontal="left" vertical="center" wrapText="1"/>
    </xf>
    <xf numFmtId="0" fontId="27" fillId="0" borderId="0" xfId="90" applyFont="1" applyAlignment="1">
      <alignment horizontal="center" vertical="center" wrapText="1"/>
    </xf>
    <xf numFmtId="43" fontId="24" fillId="0" borderId="13" xfId="157" applyFont="1" applyBorder="1" applyAlignment="1">
      <alignment vertical="center" wrapText="1"/>
    </xf>
    <xf numFmtId="43" fontId="24" fillId="54" borderId="13" xfId="157" applyFont="1" applyFill="1" applyBorder="1" applyAlignment="1">
      <alignment vertical="center"/>
    </xf>
    <xf numFmtId="43" fontId="24" fillId="54" borderId="13" xfId="157" applyFont="1" applyFill="1" applyBorder="1" applyAlignment="1">
      <alignment vertical="center" wrapText="1"/>
    </xf>
    <xf numFmtId="43" fontId="33" fillId="0" borderId="0" xfId="157" applyFont="1" applyAlignment="1">
      <alignment horizontal="center" vertical="center" wrapText="1"/>
    </xf>
    <xf numFmtId="43" fontId="30" fillId="0" borderId="13" xfId="157" quotePrefix="1" applyFont="1" applyBorder="1" applyAlignment="1">
      <alignment horizontal="center" vertical="center" wrapText="1"/>
    </xf>
    <xf numFmtId="43" fontId="28" fillId="0" borderId="0" xfId="157" applyFont="1" applyAlignment="1">
      <alignment horizontal="center" vertical="center" wrapText="1"/>
    </xf>
    <xf numFmtId="43" fontId="29" fillId="0" borderId="0" xfId="157" applyFont="1" applyAlignment="1">
      <alignment vertical="center" wrapText="1"/>
    </xf>
    <xf numFmtId="43" fontId="27" fillId="0" borderId="0" xfId="157" applyFont="1" applyAlignment="1">
      <alignment vertical="center" wrapText="1"/>
    </xf>
    <xf numFmtId="43" fontId="32" fillId="0" borderId="0" xfId="157" applyFont="1" applyFill="1" applyAlignment="1">
      <alignment horizontal="center" vertical="center"/>
    </xf>
    <xf numFmtId="43" fontId="26" fillId="0" borderId="0" xfId="157" applyFont="1" applyFill="1"/>
    <xf numFmtId="43" fontId="32" fillId="0" borderId="0" xfId="157" applyFont="1" applyFill="1"/>
    <xf numFmtId="43" fontId="24" fillId="0" borderId="0" xfId="157" applyFont="1" applyFill="1"/>
    <xf numFmtId="165" fontId="32" fillId="0" borderId="0" xfId="0" applyNumberFormat="1" applyFont="1" applyFill="1"/>
    <xf numFmtId="3" fontId="40" fillId="55" borderId="13" xfId="0" applyNumberFormat="1" applyFont="1" applyFill="1" applyBorder="1" applyAlignment="1">
      <alignment horizontal="center" vertical="center" wrapText="1" justifyLastLine="1"/>
    </xf>
    <xf numFmtId="4" fontId="40" fillId="55" borderId="13" xfId="100" applyNumberFormat="1" applyFont="1" applyFill="1" applyBorder="1" applyAlignment="1">
      <alignment horizontal="center" vertical="center" wrapText="1" justifyLastLine="1"/>
    </xf>
    <xf numFmtId="3" fontId="41" fillId="55" borderId="13" xfId="0" applyNumberFormat="1" applyFont="1" applyFill="1" applyBorder="1" applyAlignment="1">
      <alignment horizontal="center" vertical="center" wrapText="1" justifyLastLine="1"/>
    </xf>
    <xf numFmtId="1" fontId="41" fillId="55" borderId="13" xfId="0" applyNumberFormat="1" applyFont="1" applyFill="1" applyBorder="1" applyAlignment="1">
      <alignment horizontal="center" vertical="center"/>
    </xf>
    <xf numFmtId="0" fontId="26" fillId="55" borderId="13" xfId="0" applyFont="1" applyFill="1" applyBorder="1" applyAlignment="1">
      <alignment horizontal="center" vertical="center"/>
    </xf>
    <xf numFmtId="3" fontId="24" fillId="55" borderId="13" xfId="0" applyNumberFormat="1" applyFont="1" applyFill="1" applyBorder="1" applyAlignment="1">
      <alignment vertical="center" wrapText="1" justifyLastLine="1"/>
    </xf>
    <xf numFmtId="43" fontId="30" fillId="55" borderId="13" xfId="157" applyFont="1" applyFill="1" applyBorder="1" applyAlignment="1">
      <alignment vertical="center"/>
    </xf>
    <xf numFmtId="4" fontId="30" fillId="55" borderId="13" xfId="141" applyNumberFormat="1" applyFont="1" applyFill="1" applyBorder="1">
      <alignment horizontal="right" vertical="center"/>
    </xf>
    <xf numFmtId="43" fontId="30" fillId="55" borderId="13" xfId="157" applyFont="1" applyFill="1" applyBorder="1" applyAlignment="1">
      <alignment horizontal="right" vertical="center"/>
    </xf>
    <xf numFmtId="0" fontId="26" fillId="0" borderId="13" xfId="100" quotePrefix="1" applyNumberFormat="1" applyFont="1" applyFill="1" applyBorder="1" applyAlignment="1">
      <alignment horizontal="left" vertical="center" indent="1"/>
    </xf>
    <xf numFmtId="43" fontId="26" fillId="0" borderId="13" xfId="157" quotePrefix="1" applyFont="1" applyFill="1" applyBorder="1" applyAlignment="1">
      <alignment horizontal="left" vertical="center" wrapText="1" indent="1"/>
    </xf>
    <xf numFmtId="43" fontId="26" fillId="0" borderId="13" xfId="157" quotePrefix="1" applyFont="1" applyFill="1" applyBorder="1" applyAlignment="1">
      <alignment horizontal="center" vertical="center"/>
    </xf>
    <xf numFmtId="4" fontId="29" fillId="0" borderId="13" xfId="141" applyNumberFormat="1" applyFont="1" applyBorder="1">
      <alignment horizontal="right" vertical="center"/>
    </xf>
    <xf numFmtId="43" fontId="29" fillId="0" borderId="13" xfId="157" applyFont="1" applyBorder="1" applyAlignment="1">
      <alignment horizontal="right" vertical="center"/>
    </xf>
    <xf numFmtId="0" fontId="26" fillId="0" borderId="13" xfId="122" quotePrefix="1" applyFont="1" applyFill="1" applyBorder="1" applyAlignment="1">
      <alignment horizontal="left" vertical="center" wrapText="1" indent="2" justifyLastLine="1"/>
    </xf>
    <xf numFmtId="43" fontId="26" fillId="0" borderId="13" xfId="157" applyFont="1" applyFill="1" applyBorder="1" applyAlignment="1">
      <alignment vertical="center"/>
    </xf>
    <xf numFmtId="0" fontId="24" fillId="0" borderId="13" xfId="125" quotePrefix="1" applyFont="1" applyFill="1" applyBorder="1" applyAlignment="1">
      <alignment horizontal="left" vertical="center" wrapText="1" indent="3"/>
    </xf>
    <xf numFmtId="0" fontId="24" fillId="0" borderId="13" xfId="125" quotePrefix="1" applyFont="1" applyFill="1" applyBorder="1" applyAlignment="1">
      <alignment horizontal="left" vertical="center" wrapText="1"/>
    </xf>
    <xf numFmtId="43" fontId="30" fillId="0" borderId="13" xfId="157" applyFont="1" applyBorder="1" applyAlignment="1">
      <alignment horizontal="right" vertical="center"/>
    </xf>
    <xf numFmtId="4" fontId="30" fillId="0" borderId="13" xfId="141" applyNumberFormat="1" applyFont="1" applyBorder="1">
      <alignment horizontal="right" vertical="center"/>
    </xf>
    <xf numFmtId="0" fontId="24" fillId="0" borderId="13" xfId="128" quotePrefix="1" applyFont="1" applyFill="1" applyBorder="1" applyAlignment="1">
      <alignment horizontal="left" vertical="center" wrapText="1" indent="4"/>
    </xf>
    <xf numFmtId="0" fontId="24" fillId="0" borderId="13" xfId="128" quotePrefix="1" applyFont="1" applyFill="1" applyBorder="1" applyAlignment="1">
      <alignment horizontal="left" vertical="center" wrapText="1"/>
    </xf>
    <xf numFmtId="0" fontId="32" fillId="0" borderId="13" xfId="131" quotePrefix="1" applyFont="1" applyFill="1" applyBorder="1" applyAlignment="1">
      <alignment horizontal="left" vertical="center" wrapText="1" indent="5"/>
    </xf>
    <xf numFmtId="0" fontId="32" fillId="0" borderId="13" xfId="131" quotePrefix="1" applyFont="1" applyFill="1" applyBorder="1" applyAlignment="1">
      <alignment horizontal="left" vertical="center" wrapText="1"/>
    </xf>
    <xf numFmtId="0" fontId="32" fillId="0" borderId="13" xfId="131" quotePrefix="1" applyFont="1" applyFill="1" applyBorder="1" applyAlignment="1">
      <alignment horizontal="left" vertical="center" wrapText="1" indent="6"/>
    </xf>
    <xf numFmtId="0" fontId="24" fillId="0" borderId="13" xfId="125" quotePrefix="1" applyFont="1" applyFill="1" applyBorder="1" applyAlignment="1">
      <alignment vertical="center" wrapText="1"/>
    </xf>
    <xf numFmtId="0" fontId="32" fillId="0" borderId="13" xfId="128" quotePrefix="1" applyFont="1" applyFill="1" applyBorder="1" applyAlignment="1">
      <alignment vertical="center" wrapText="1"/>
    </xf>
    <xf numFmtId="0" fontId="32" fillId="0" borderId="13" xfId="131" quotePrefix="1" applyFont="1" applyFill="1" applyBorder="1" applyAlignment="1">
      <alignment vertical="center" wrapText="1"/>
    </xf>
    <xf numFmtId="0" fontId="29" fillId="0" borderId="13" xfId="141" applyNumberFormat="1" applyFont="1" applyBorder="1">
      <alignment horizontal="right" vertical="center"/>
    </xf>
    <xf numFmtId="0" fontId="32" fillId="55" borderId="13" xfId="131" quotePrefix="1" applyFont="1" applyFill="1" applyBorder="1" applyAlignment="1">
      <alignment horizontal="left" vertical="center" wrapText="1" indent="6"/>
    </xf>
    <xf numFmtId="4" fontId="30" fillId="55" borderId="13" xfId="95" applyNumberFormat="1" applyFont="1" applyFill="1" applyBorder="1">
      <alignment vertical="center"/>
    </xf>
    <xf numFmtId="0" fontId="26" fillId="0" borderId="13" xfId="124" quotePrefix="1" applyFont="1" applyFill="1" applyBorder="1" applyAlignment="1">
      <alignment horizontal="left" vertical="center" wrapText="1" indent="1"/>
    </xf>
    <xf numFmtId="4" fontId="26" fillId="0" borderId="13" xfId="117" quotePrefix="1" applyFont="1" applyFill="1" applyBorder="1" applyAlignment="1">
      <alignment horizontal="center" vertical="center"/>
    </xf>
    <xf numFmtId="0" fontId="26" fillId="0" borderId="13" xfId="122" quotePrefix="1" applyFont="1" applyFill="1" applyBorder="1" applyAlignment="1">
      <alignment horizontal="left" vertical="center" wrapText="1" justifyLastLine="1"/>
    </xf>
    <xf numFmtId="43" fontId="26" fillId="0" borderId="13" xfId="157" applyFont="1" applyBorder="1" applyAlignment="1">
      <alignment horizontal="right" vertical="center"/>
    </xf>
    <xf numFmtId="4" fontId="26" fillId="0" borderId="13" xfId="141" applyNumberFormat="1" applyFont="1" applyBorder="1">
      <alignment horizontal="right" vertical="center"/>
    </xf>
    <xf numFmtId="0" fontId="32" fillId="0" borderId="13" xfId="125" quotePrefix="1" applyFont="1" applyFill="1" applyBorder="1" applyAlignment="1">
      <alignment horizontal="left" vertical="center" wrapText="1" indent="3"/>
    </xf>
    <xf numFmtId="0" fontId="32" fillId="0" borderId="13" xfId="125" quotePrefix="1" applyFont="1" applyFill="1" applyBorder="1" applyAlignment="1">
      <alignment horizontal="left" vertical="center" wrapText="1"/>
    </xf>
    <xf numFmtId="0" fontId="32" fillId="0" borderId="13" xfId="128" quotePrefix="1" applyFont="1" applyFill="1" applyBorder="1" applyAlignment="1">
      <alignment horizontal="left" vertical="center" wrapText="1" indent="4"/>
    </xf>
    <xf numFmtId="0" fontId="32" fillId="0" borderId="13" xfId="128" quotePrefix="1" applyFont="1" applyFill="1" applyBorder="1" applyAlignment="1">
      <alignment horizontal="left" vertical="center" wrapText="1"/>
    </xf>
    <xf numFmtId="0" fontId="24" fillId="0" borderId="13" xfId="131" quotePrefix="1" applyFont="1" applyFill="1" applyBorder="1" applyAlignment="1">
      <alignment horizontal="left" vertical="center" wrapText="1" indent="5"/>
    </xf>
    <xf numFmtId="0" fontId="24" fillId="0" borderId="13" xfId="131" quotePrefix="1" applyFont="1" applyFill="1" applyBorder="1" applyAlignment="1">
      <alignment horizontal="left" vertical="center" wrapText="1"/>
    </xf>
    <xf numFmtId="0" fontId="24" fillId="0" borderId="13" xfId="131" quotePrefix="1" applyFont="1" applyFill="1" applyBorder="1" applyAlignment="1">
      <alignment horizontal="left" vertical="center" wrapText="1" indent="6"/>
    </xf>
    <xf numFmtId="0" fontId="32" fillId="0" borderId="13" xfId="131" quotePrefix="1" applyFont="1" applyFill="1" applyBorder="1" applyAlignment="1">
      <alignment horizontal="left" vertical="center" wrapText="1" indent="7"/>
    </xf>
    <xf numFmtId="0" fontId="32" fillId="0" borderId="13" xfId="131" quotePrefix="1" applyFont="1" applyFill="1" applyBorder="1" applyAlignment="1">
      <alignment horizontal="left" vertical="center" wrapText="1" indent="8"/>
    </xf>
    <xf numFmtId="3" fontId="40" fillId="55" borderId="13" xfId="0" applyNumberFormat="1" applyFont="1" applyFill="1" applyBorder="1" applyAlignment="1">
      <alignment horizontal="center" vertical="center" wrapText="1" justifyLastLine="1"/>
    </xf>
    <xf numFmtId="3" fontId="41" fillId="55" borderId="13" xfId="0" applyNumberFormat="1" applyFont="1" applyFill="1" applyBorder="1" applyAlignment="1">
      <alignment horizontal="center" vertical="center" wrapText="1" justifyLastLine="1"/>
    </xf>
    <xf numFmtId="0" fontId="26" fillId="2" borderId="13" xfId="0" applyFont="1" applyBorder="1"/>
    <xf numFmtId="0" fontId="26" fillId="0" borderId="13" xfId="0" applyFont="1" applyFill="1" applyBorder="1"/>
    <xf numFmtId="0" fontId="32" fillId="0" borderId="13" xfId="100" quotePrefix="1" applyNumberFormat="1" applyFont="1" applyFill="1" applyBorder="1" applyAlignment="1">
      <alignment horizontal="left" vertical="center" indent="1"/>
    </xf>
    <xf numFmtId="0" fontId="32" fillId="0" borderId="13" xfId="124" quotePrefix="1" applyFont="1" applyFill="1" applyBorder="1" applyAlignment="1">
      <alignment horizontal="left" vertical="center" wrapText="1" indent="1"/>
    </xf>
    <xf numFmtId="4" fontId="36" fillId="0" borderId="13" xfId="117" quotePrefix="1" applyFont="1" applyFill="1" applyBorder="1" applyAlignment="1">
      <alignment horizontal="center" vertical="center"/>
    </xf>
    <xf numFmtId="0" fontId="24" fillId="0" borderId="13" xfId="122" quotePrefix="1" applyFont="1" applyFill="1" applyBorder="1" applyAlignment="1">
      <alignment horizontal="left" vertical="center" wrapText="1" indent="2" justifyLastLine="1"/>
    </xf>
    <xf numFmtId="0" fontId="30" fillId="0" borderId="13" xfId="141" applyNumberFormat="1" applyFont="1" applyBorder="1">
      <alignment horizontal="right" vertical="center"/>
    </xf>
    <xf numFmtId="0" fontId="26" fillId="0" borderId="13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vertical="top" wrapText="1" justifyLastLine="1"/>
    </xf>
    <xf numFmtId="4" fontId="30" fillId="0" borderId="13" xfId="95" applyNumberFormat="1" applyFont="1" applyFill="1" applyBorder="1">
      <alignment vertical="center"/>
    </xf>
    <xf numFmtId="0" fontId="41" fillId="0" borderId="13" xfId="124" quotePrefix="1" applyFont="1" applyFill="1" applyBorder="1" applyAlignment="1">
      <alignment horizontal="left" vertical="center" wrapText="1" indent="1"/>
    </xf>
    <xf numFmtId="4" fontId="41" fillId="0" borderId="13" xfId="117" quotePrefix="1" applyFont="1" applyFill="1" applyBorder="1" applyAlignment="1">
      <alignment horizontal="center" vertical="center"/>
    </xf>
    <xf numFmtId="3" fontId="26" fillId="0" borderId="13" xfId="141" applyNumberFormat="1" applyFont="1" applyBorder="1">
      <alignment horizontal="right" vertical="center"/>
    </xf>
    <xf numFmtId="4" fontId="41" fillId="0" borderId="13" xfId="141" applyNumberFormat="1" applyFont="1" applyBorder="1">
      <alignment horizontal="right" vertical="center"/>
    </xf>
    <xf numFmtId="3" fontId="29" fillId="0" borderId="13" xfId="141" applyNumberFormat="1" applyFont="1" applyBorder="1">
      <alignment horizontal="right" vertical="center"/>
    </xf>
    <xf numFmtId="0" fontId="32" fillId="0" borderId="13" xfId="158" quotePrefix="1" applyFont="1" applyFill="1" applyBorder="1" applyAlignment="1">
      <alignment horizontal="left" vertical="center" wrapText="1" indent="1"/>
    </xf>
    <xf numFmtId="0" fontId="27" fillId="0" borderId="13" xfId="90" applyFont="1" applyBorder="1" applyAlignment="1">
      <alignment horizontal="center" vertical="center" wrapText="1"/>
    </xf>
    <xf numFmtId="0" fontId="28" fillId="0" borderId="13" xfId="90" applyFont="1" applyBorder="1" applyAlignment="1">
      <alignment horizontal="center" vertical="center" wrapText="1"/>
    </xf>
    <xf numFmtId="0" fontId="32" fillId="0" borderId="13" xfId="0" applyFont="1" applyFill="1" applyBorder="1"/>
    <xf numFmtId="0" fontId="29" fillId="0" borderId="13" xfId="97" quotePrefix="1" applyNumberFormat="1" applyFont="1" applyFill="1" applyBorder="1" applyAlignment="1">
      <alignment horizontal="left" vertical="center" indent="1"/>
    </xf>
    <xf numFmtId="3" fontId="29" fillId="0" borderId="13" xfId="95" applyNumberFormat="1" applyFont="1" applyFill="1" applyBorder="1">
      <alignment vertical="center"/>
    </xf>
    <xf numFmtId="4" fontId="29" fillId="0" borderId="13" xfId="95" applyNumberFormat="1" applyFont="1" applyFill="1" applyBorder="1">
      <alignment vertical="center"/>
    </xf>
    <xf numFmtId="0" fontId="24" fillId="0" borderId="13" xfId="122" quotePrefix="1" applyFont="1" applyFill="1" applyBorder="1" applyAlignment="1">
      <alignment horizontal="left" vertical="center" wrapText="1" justifyLastLine="1"/>
    </xf>
    <xf numFmtId="43" fontId="30" fillId="0" borderId="13" xfId="157" applyFont="1" applyFill="1" applyBorder="1" applyAlignment="1">
      <alignment vertical="center"/>
    </xf>
    <xf numFmtId="2" fontId="24" fillId="0" borderId="13" xfId="0" applyNumberFormat="1" applyFont="1" applyFill="1" applyBorder="1"/>
    <xf numFmtId="2" fontId="32" fillId="0" borderId="13" xfId="0" applyNumberFormat="1" applyFont="1" applyFill="1" applyBorder="1"/>
    <xf numFmtId="43" fontId="29" fillId="0" borderId="13" xfId="157" applyFont="1" applyFill="1" applyBorder="1" applyAlignment="1">
      <alignment vertical="center"/>
    </xf>
    <xf numFmtId="2" fontId="29" fillId="0" borderId="13" xfId="141" applyNumberFormat="1" applyFont="1" applyBorder="1">
      <alignment horizontal="right" vertical="center"/>
    </xf>
    <xf numFmtId="2" fontId="29" fillId="0" borderId="13" xfId="95" applyNumberFormat="1" applyFont="1" applyFill="1" applyBorder="1">
      <alignment vertical="center"/>
    </xf>
    <xf numFmtId="2" fontId="24" fillId="0" borderId="13" xfId="0" applyNumberFormat="1" applyFont="1" applyFill="1" applyBorder="1" applyAlignment="1">
      <alignment vertical="center"/>
    </xf>
  </cellXfs>
  <cellStyles count="159">
    <cellStyle name="Accent1 - 20%" xfId="1" xr:uid="{00000000-0005-0000-0000-000000000000}"/>
    <cellStyle name="Accent1 - 40%" xfId="2" xr:uid="{00000000-0005-0000-0000-000001000000}"/>
    <cellStyle name="Accent1 - 60%" xfId="3" xr:uid="{00000000-0005-0000-0000-000002000000}"/>
    <cellStyle name="Accent1 2" xfId="4" xr:uid="{00000000-0005-0000-0000-000003000000}"/>
    <cellStyle name="Accent1 3" xfId="5" xr:uid="{00000000-0005-0000-0000-000004000000}"/>
    <cellStyle name="Accent1 4" xfId="6" xr:uid="{00000000-0005-0000-0000-000005000000}"/>
    <cellStyle name="Accent1 5" xfId="7" xr:uid="{00000000-0005-0000-0000-000006000000}"/>
    <cellStyle name="Accent1 6" xfId="8" xr:uid="{00000000-0005-0000-0000-000007000000}"/>
    <cellStyle name="Accent1 7" xfId="9" xr:uid="{00000000-0005-0000-0000-000008000000}"/>
    <cellStyle name="Accent2 - 20%" xfId="10" xr:uid="{00000000-0005-0000-0000-000009000000}"/>
    <cellStyle name="Accent2 - 40%" xfId="11" xr:uid="{00000000-0005-0000-0000-00000A000000}"/>
    <cellStyle name="Accent2 - 60%" xfId="12" xr:uid="{00000000-0005-0000-0000-00000B000000}"/>
    <cellStyle name="Accent2 2" xfId="13" xr:uid="{00000000-0005-0000-0000-00000C000000}"/>
    <cellStyle name="Accent2 3" xfId="14" xr:uid="{00000000-0005-0000-0000-00000D000000}"/>
    <cellStyle name="Accent2 4" xfId="15" xr:uid="{00000000-0005-0000-0000-00000E000000}"/>
    <cellStyle name="Accent2 5" xfId="16" xr:uid="{00000000-0005-0000-0000-00000F000000}"/>
    <cellStyle name="Accent2 6" xfId="17" xr:uid="{00000000-0005-0000-0000-000010000000}"/>
    <cellStyle name="Accent2 7" xfId="18" xr:uid="{00000000-0005-0000-0000-000011000000}"/>
    <cellStyle name="Accent3 - 20%" xfId="19" xr:uid="{00000000-0005-0000-0000-000012000000}"/>
    <cellStyle name="Accent3 - 40%" xfId="20" xr:uid="{00000000-0005-0000-0000-000013000000}"/>
    <cellStyle name="Accent3 - 60%" xfId="21" xr:uid="{00000000-0005-0000-0000-000014000000}"/>
    <cellStyle name="Accent3 2" xfId="22" xr:uid="{00000000-0005-0000-0000-000015000000}"/>
    <cellStyle name="Accent3 3" xfId="23" xr:uid="{00000000-0005-0000-0000-000016000000}"/>
    <cellStyle name="Accent3 4" xfId="24" xr:uid="{00000000-0005-0000-0000-000017000000}"/>
    <cellStyle name="Accent3 5" xfId="25" xr:uid="{00000000-0005-0000-0000-000018000000}"/>
    <cellStyle name="Accent3 6" xfId="26" xr:uid="{00000000-0005-0000-0000-000019000000}"/>
    <cellStyle name="Accent3 7" xfId="27" xr:uid="{00000000-0005-0000-0000-00001A000000}"/>
    <cellStyle name="Accent4 - 20%" xfId="28" xr:uid="{00000000-0005-0000-0000-00001B000000}"/>
    <cellStyle name="Accent4 - 40%" xfId="29" xr:uid="{00000000-0005-0000-0000-00001C000000}"/>
    <cellStyle name="Accent4 - 60%" xfId="30" xr:uid="{00000000-0005-0000-0000-00001D000000}"/>
    <cellStyle name="Accent4 2" xfId="31" xr:uid="{00000000-0005-0000-0000-00001E000000}"/>
    <cellStyle name="Accent4 3" xfId="32" xr:uid="{00000000-0005-0000-0000-00001F000000}"/>
    <cellStyle name="Accent4 4" xfId="33" xr:uid="{00000000-0005-0000-0000-000020000000}"/>
    <cellStyle name="Accent4 5" xfId="34" xr:uid="{00000000-0005-0000-0000-000021000000}"/>
    <cellStyle name="Accent4 6" xfId="35" xr:uid="{00000000-0005-0000-0000-000022000000}"/>
    <cellStyle name="Accent4 7" xfId="36" xr:uid="{00000000-0005-0000-0000-000023000000}"/>
    <cellStyle name="Accent5 - 20%" xfId="37" xr:uid="{00000000-0005-0000-0000-000024000000}"/>
    <cellStyle name="Accent5 - 40%" xfId="38" xr:uid="{00000000-0005-0000-0000-000025000000}"/>
    <cellStyle name="Accent5 - 60%" xfId="39" xr:uid="{00000000-0005-0000-0000-000026000000}"/>
    <cellStyle name="Accent5 2" xfId="40" xr:uid="{00000000-0005-0000-0000-000027000000}"/>
    <cellStyle name="Accent5 3" xfId="41" xr:uid="{00000000-0005-0000-0000-000028000000}"/>
    <cellStyle name="Accent5 4" xfId="42" xr:uid="{00000000-0005-0000-0000-000029000000}"/>
    <cellStyle name="Accent5 5" xfId="43" xr:uid="{00000000-0005-0000-0000-00002A000000}"/>
    <cellStyle name="Accent5 6" xfId="44" xr:uid="{00000000-0005-0000-0000-00002B000000}"/>
    <cellStyle name="Accent5 7" xfId="45" xr:uid="{00000000-0005-0000-0000-00002C000000}"/>
    <cellStyle name="Accent6 - 20%" xfId="46" xr:uid="{00000000-0005-0000-0000-00002D000000}"/>
    <cellStyle name="Accent6 - 40%" xfId="47" xr:uid="{00000000-0005-0000-0000-00002E000000}"/>
    <cellStyle name="Accent6 - 60%" xfId="48" xr:uid="{00000000-0005-0000-0000-00002F000000}"/>
    <cellStyle name="Accent6 2" xfId="49" xr:uid="{00000000-0005-0000-0000-000030000000}"/>
    <cellStyle name="Accent6 3" xfId="50" xr:uid="{00000000-0005-0000-0000-000031000000}"/>
    <cellStyle name="Accent6 4" xfId="51" xr:uid="{00000000-0005-0000-0000-000032000000}"/>
    <cellStyle name="Accent6 5" xfId="52" xr:uid="{00000000-0005-0000-0000-000033000000}"/>
    <cellStyle name="Accent6 6" xfId="53" xr:uid="{00000000-0005-0000-0000-000034000000}"/>
    <cellStyle name="Accent6 7" xfId="54" xr:uid="{00000000-0005-0000-0000-000035000000}"/>
    <cellStyle name="Bad 2" xfId="55" xr:uid="{00000000-0005-0000-0000-000036000000}"/>
    <cellStyle name="Bilješka 2" xfId="56" xr:uid="{00000000-0005-0000-0000-000037000000}"/>
    <cellStyle name="Calculation 2" xfId="57" xr:uid="{00000000-0005-0000-0000-000038000000}"/>
    <cellStyle name="Check Cell 2" xfId="58" xr:uid="{00000000-0005-0000-0000-000039000000}"/>
    <cellStyle name="Dobro 2" xfId="59" xr:uid="{00000000-0005-0000-0000-00003A000000}"/>
    <cellStyle name="Emphasis 1" xfId="60" xr:uid="{00000000-0005-0000-0000-00003B000000}"/>
    <cellStyle name="Emphasis 2" xfId="61" xr:uid="{00000000-0005-0000-0000-00003C000000}"/>
    <cellStyle name="Emphasis 3" xfId="62" xr:uid="{00000000-0005-0000-0000-00003D000000}"/>
    <cellStyle name="Good 2" xfId="63" xr:uid="{00000000-0005-0000-0000-00003E000000}"/>
    <cellStyle name="Heading 1 2" xfId="64" xr:uid="{00000000-0005-0000-0000-00003F000000}"/>
    <cellStyle name="Heading 2 2" xfId="65" xr:uid="{00000000-0005-0000-0000-000040000000}"/>
    <cellStyle name="Heading 3 2" xfId="66" xr:uid="{00000000-0005-0000-0000-000041000000}"/>
    <cellStyle name="Heading 4 2" xfId="67" xr:uid="{00000000-0005-0000-0000-000042000000}"/>
    <cellStyle name="Input 2" xfId="68" xr:uid="{00000000-0005-0000-0000-000043000000}"/>
    <cellStyle name="Isticanje1 2" xfId="69" xr:uid="{00000000-0005-0000-0000-000044000000}"/>
    <cellStyle name="Isticanje2 2" xfId="70" xr:uid="{00000000-0005-0000-0000-000045000000}"/>
    <cellStyle name="Isticanje3 2" xfId="71" xr:uid="{00000000-0005-0000-0000-000046000000}"/>
    <cellStyle name="Isticanje4 2" xfId="72" xr:uid="{00000000-0005-0000-0000-000047000000}"/>
    <cellStyle name="Isticanje5 2" xfId="73" xr:uid="{00000000-0005-0000-0000-000048000000}"/>
    <cellStyle name="Isticanje6 2" xfId="74" xr:uid="{00000000-0005-0000-0000-000049000000}"/>
    <cellStyle name="Izlaz 2" xfId="75" xr:uid="{00000000-0005-0000-0000-00004A000000}"/>
    <cellStyle name="Izračun 2" xfId="76" xr:uid="{00000000-0005-0000-0000-00004B000000}"/>
    <cellStyle name="Linked Cell 2" xfId="77" xr:uid="{00000000-0005-0000-0000-00004C000000}"/>
    <cellStyle name="Loše 2" xfId="78" xr:uid="{00000000-0005-0000-0000-00004D000000}"/>
    <cellStyle name="Naslov 1 2" xfId="79" xr:uid="{00000000-0005-0000-0000-00004E000000}"/>
    <cellStyle name="Naslov 2 2" xfId="80" xr:uid="{00000000-0005-0000-0000-00004F000000}"/>
    <cellStyle name="Naslov 3 2" xfId="81" xr:uid="{00000000-0005-0000-0000-000050000000}"/>
    <cellStyle name="Naslov 4 2" xfId="82" xr:uid="{00000000-0005-0000-0000-000051000000}"/>
    <cellStyle name="Neutral 2" xfId="83" xr:uid="{00000000-0005-0000-0000-000052000000}"/>
    <cellStyle name="Neutralno 2" xfId="84" xr:uid="{00000000-0005-0000-0000-000053000000}"/>
    <cellStyle name="Normal 2" xfId="85" xr:uid="{00000000-0005-0000-0000-000055000000}"/>
    <cellStyle name="Normal 3" xfId="86" xr:uid="{00000000-0005-0000-0000-000056000000}"/>
    <cellStyle name="Normal 4" xfId="87" xr:uid="{00000000-0005-0000-0000-000057000000}"/>
    <cellStyle name="Normal 5" xfId="88" xr:uid="{00000000-0005-0000-0000-000058000000}"/>
    <cellStyle name="Normalno" xfId="0" builtinId="0"/>
    <cellStyle name="Normalno 2" xfId="89" xr:uid="{00000000-0005-0000-0000-000059000000}"/>
    <cellStyle name="Normalno 3" xfId="90" xr:uid="{00000000-0005-0000-0000-00005A000000}"/>
    <cellStyle name="Note 2" xfId="91" xr:uid="{00000000-0005-0000-0000-00005B000000}"/>
    <cellStyle name="Output 2" xfId="92" xr:uid="{00000000-0005-0000-0000-00005C000000}"/>
    <cellStyle name="Povezana ćelija 2" xfId="93" xr:uid="{00000000-0005-0000-0000-00005D000000}"/>
    <cellStyle name="Provjera ćelije 2" xfId="94" xr:uid="{00000000-0005-0000-0000-00005E000000}"/>
    <cellStyle name="SAPBEXaggData" xfId="95" xr:uid="{00000000-0005-0000-0000-00005F000000}"/>
    <cellStyle name="SAPBEXaggDataEmph" xfId="96" xr:uid="{00000000-0005-0000-0000-000060000000}"/>
    <cellStyle name="SAPBEXaggItem" xfId="97" xr:uid="{00000000-0005-0000-0000-000061000000}"/>
    <cellStyle name="SAPBEXaggItem 2" xfId="98" xr:uid="{00000000-0005-0000-0000-000062000000}"/>
    <cellStyle name="SAPBEXaggItemX" xfId="99" xr:uid="{00000000-0005-0000-0000-000063000000}"/>
    <cellStyle name="SAPBEXchaText" xfId="100" xr:uid="{00000000-0005-0000-0000-000064000000}"/>
    <cellStyle name="SAPBEXchaText 2" xfId="101" xr:uid="{00000000-0005-0000-0000-000065000000}"/>
    <cellStyle name="SAPBEXexcBad7" xfId="102" xr:uid="{00000000-0005-0000-0000-000066000000}"/>
    <cellStyle name="SAPBEXexcBad8" xfId="103" xr:uid="{00000000-0005-0000-0000-000067000000}"/>
    <cellStyle name="SAPBEXexcBad9" xfId="104" xr:uid="{00000000-0005-0000-0000-000068000000}"/>
    <cellStyle name="SAPBEXexcCritical4" xfId="105" xr:uid="{00000000-0005-0000-0000-000069000000}"/>
    <cellStyle name="SAPBEXexcCritical5" xfId="106" xr:uid="{00000000-0005-0000-0000-00006A000000}"/>
    <cellStyle name="SAPBEXexcCritical6" xfId="107" xr:uid="{00000000-0005-0000-0000-00006B000000}"/>
    <cellStyle name="SAPBEXexcGood1" xfId="108" xr:uid="{00000000-0005-0000-0000-00006C000000}"/>
    <cellStyle name="SAPBEXexcGood2" xfId="109" xr:uid="{00000000-0005-0000-0000-00006D000000}"/>
    <cellStyle name="SAPBEXexcGood3" xfId="110" xr:uid="{00000000-0005-0000-0000-00006E000000}"/>
    <cellStyle name="SAPBEXfilterDrill" xfId="111" xr:uid="{00000000-0005-0000-0000-00006F000000}"/>
    <cellStyle name="SAPBEXfilterDrill 2" xfId="112" xr:uid="{00000000-0005-0000-0000-000070000000}"/>
    <cellStyle name="SAPBEXfilterItem" xfId="113" xr:uid="{00000000-0005-0000-0000-000071000000}"/>
    <cellStyle name="SAPBEXfilterItem 2" xfId="114" xr:uid="{00000000-0005-0000-0000-000072000000}"/>
    <cellStyle name="SAPBEXfilterText" xfId="115" xr:uid="{00000000-0005-0000-0000-000073000000}"/>
    <cellStyle name="SAPBEXfilterText 2" xfId="116" xr:uid="{00000000-0005-0000-0000-000074000000}"/>
    <cellStyle name="SAPBEXformats" xfId="117" xr:uid="{00000000-0005-0000-0000-000075000000}"/>
    <cellStyle name="SAPBEXheaderItem" xfId="118" xr:uid="{00000000-0005-0000-0000-000076000000}"/>
    <cellStyle name="SAPBEXheaderItem 2" xfId="119" xr:uid="{00000000-0005-0000-0000-000077000000}"/>
    <cellStyle name="SAPBEXheaderText" xfId="120" xr:uid="{00000000-0005-0000-0000-000078000000}"/>
    <cellStyle name="SAPBEXheaderText 2" xfId="121" xr:uid="{00000000-0005-0000-0000-000079000000}"/>
    <cellStyle name="SAPBEXHLevel0" xfId="122" xr:uid="{00000000-0005-0000-0000-00007A000000}"/>
    <cellStyle name="SAPBEXHLevel0 2" xfId="123" xr:uid="{00000000-0005-0000-0000-00007B000000}"/>
    <cellStyle name="SAPBEXHLevel0X" xfId="124" xr:uid="{00000000-0005-0000-0000-00007C000000}"/>
    <cellStyle name="SAPBEXHLevel0X 2" xfId="158" xr:uid="{5EAE5563-DBF5-43BE-82A2-49744BEE6233}"/>
    <cellStyle name="SAPBEXHLevel1" xfId="125" xr:uid="{00000000-0005-0000-0000-00007D000000}"/>
    <cellStyle name="SAPBEXHLevel1 2" xfId="126" xr:uid="{00000000-0005-0000-0000-00007E000000}"/>
    <cellStyle name="SAPBEXHLevel1X" xfId="127" xr:uid="{00000000-0005-0000-0000-00007F000000}"/>
    <cellStyle name="SAPBEXHLevel2" xfId="128" xr:uid="{00000000-0005-0000-0000-000080000000}"/>
    <cellStyle name="SAPBEXHLevel2 2" xfId="129" xr:uid="{00000000-0005-0000-0000-000081000000}"/>
    <cellStyle name="SAPBEXHLevel2X" xfId="130" xr:uid="{00000000-0005-0000-0000-000082000000}"/>
    <cellStyle name="SAPBEXHLevel3" xfId="131" xr:uid="{00000000-0005-0000-0000-000083000000}"/>
    <cellStyle name="SAPBEXHLevel3 2" xfId="132" xr:uid="{00000000-0005-0000-0000-000084000000}"/>
    <cellStyle name="SAPBEXHLevel3X" xfId="133" xr:uid="{00000000-0005-0000-0000-000085000000}"/>
    <cellStyle name="SAPBEXinputData" xfId="134" xr:uid="{00000000-0005-0000-0000-000086000000}"/>
    <cellStyle name="SAPBEXItemHeader" xfId="135" xr:uid="{00000000-0005-0000-0000-000087000000}"/>
    <cellStyle name="SAPBEXresData" xfId="136" xr:uid="{00000000-0005-0000-0000-000088000000}"/>
    <cellStyle name="SAPBEXresDataEmph" xfId="137" xr:uid="{00000000-0005-0000-0000-000089000000}"/>
    <cellStyle name="SAPBEXresDataEmph 2" xfId="138" xr:uid="{00000000-0005-0000-0000-00008A000000}"/>
    <cellStyle name="SAPBEXresItem" xfId="139" xr:uid="{00000000-0005-0000-0000-00008B000000}"/>
    <cellStyle name="SAPBEXresItemX" xfId="140" xr:uid="{00000000-0005-0000-0000-00008C000000}"/>
    <cellStyle name="SAPBEXstdData" xfId="141" xr:uid="{00000000-0005-0000-0000-00008D000000}"/>
    <cellStyle name="SAPBEXstdDataEmph" xfId="142" xr:uid="{00000000-0005-0000-0000-00008E000000}"/>
    <cellStyle name="SAPBEXstdItem" xfId="143" xr:uid="{00000000-0005-0000-0000-00008F000000}"/>
    <cellStyle name="SAPBEXstdItem 2" xfId="144" xr:uid="{00000000-0005-0000-0000-000090000000}"/>
    <cellStyle name="SAPBEXstdItemX" xfId="145" xr:uid="{00000000-0005-0000-0000-000091000000}"/>
    <cellStyle name="SAPBEXtitle" xfId="146" xr:uid="{00000000-0005-0000-0000-000092000000}"/>
    <cellStyle name="SAPBEXtitle 2" xfId="147" xr:uid="{00000000-0005-0000-0000-000093000000}"/>
    <cellStyle name="SAPBEXunassignedItem" xfId="148" xr:uid="{00000000-0005-0000-0000-000094000000}"/>
    <cellStyle name="SAPBEXunassignedItem 2" xfId="149" xr:uid="{00000000-0005-0000-0000-000095000000}"/>
    <cellStyle name="SAPBEXundefined" xfId="150" xr:uid="{00000000-0005-0000-0000-000096000000}"/>
    <cellStyle name="Sheet Title" xfId="151" xr:uid="{00000000-0005-0000-0000-000097000000}"/>
    <cellStyle name="Tekst upozorenja 2" xfId="152" xr:uid="{00000000-0005-0000-0000-000098000000}"/>
    <cellStyle name="Total 2" xfId="153" xr:uid="{00000000-0005-0000-0000-000099000000}"/>
    <cellStyle name="Ukupni zbroj 2" xfId="154" xr:uid="{00000000-0005-0000-0000-00009A000000}"/>
    <cellStyle name="Unos 2" xfId="155" xr:uid="{00000000-0005-0000-0000-00009B000000}"/>
    <cellStyle name="Warning Text 2" xfId="156" xr:uid="{00000000-0005-0000-0000-00009C000000}"/>
    <cellStyle name="Zarez" xfId="157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gif"/><Relationship Id="rId2" Type="http://schemas.openxmlformats.org/officeDocument/2006/relationships/image" Target="../media/image5.gif"/><Relationship Id="rId1" Type="http://schemas.openxmlformats.org/officeDocument/2006/relationships/image" Target="../media/image2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1341120</xdr:colOff>
      <xdr:row>32</xdr:row>
      <xdr:rowOff>160020</xdr:rowOff>
    </xdr:to>
    <xdr:pic macro="DesignIconClicked">
      <xdr:nvPicPr>
        <xdr:cNvPr id="2" name="BExJ0QUJ0I6USL8I24FM9228VCBI" hidden="1">
          <a:extLst>
            <a:ext uri="{FF2B5EF4-FFF2-40B4-BE49-F238E27FC236}">
              <a16:creationId xmlns:a16="http://schemas.microsoft.com/office/drawing/2014/main" id="{CB53EF33-7D0A-4FAA-94A1-B191D61081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9260"/>
          <a:ext cx="10988040" cy="3345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167640</xdr:rowOff>
    </xdr:from>
    <xdr:to>
      <xdr:col>8</xdr:col>
      <xdr:colOff>990600</xdr:colOff>
      <xdr:row>4</xdr:row>
      <xdr:rowOff>121920</xdr:rowOff>
    </xdr:to>
    <xdr:pic macro="[1]!DesignIconClicked">
      <xdr:nvPicPr>
        <xdr:cNvPr id="301944" name="BExVTD2LQW6EB0J2VW5DOCCET5U4" hidden="1">
          <a:extLst>
            <a:ext uri="{FF2B5EF4-FFF2-40B4-BE49-F238E27FC236}">
              <a16:creationId xmlns:a16="http://schemas.microsoft.com/office/drawing/2014/main" id="{2C196424-15EE-68E2-106F-BF493C72420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7640"/>
          <a:ext cx="104775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3</xdr:row>
      <xdr:rowOff>0</xdr:rowOff>
    </xdr:from>
    <xdr:to>
      <xdr:col>1</xdr:col>
      <xdr:colOff>129540</xdr:colOff>
      <xdr:row>3</xdr:row>
      <xdr:rowOff>114300</xdr:rowOff>
    </xdr:to>
    <xdr:pic macro="[1]!DesignIconClicked">
      <xdr:nvPicPr>
        <xdr:cNvPr id="301945" name="BExF0TROQ98XPML8CI1JBKZTZLFZ">
          <a:extLst>
            <a:ext uri="{FF2B5EF4-FFF2-40B4-BE49-F238E27FC236}">
              <a16:creationId xmlns:a16="http://schemas.microsoft.com/office/drawing/2014/main" id="{CD4E4E08-1EEE-26AB-8BE2-B303DE661F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8153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91440</xdr:colOff>
      <xdr:row>4</xdr:row>
      <xdr:rowOff>0</xdr:rowOff>
    </xdr:from>
    <xdr:to>
      <xdr:col>1</xdr:col>
      <xdr:colOff>213360</xdr:colOff>
      <xdr:row>4</xdr:row>
      <xdr:rowOff>114300</xdr:rowOff>
    </xdr:to>
    <xdr:pic macro="[1]!DesignIconClicked">
      <xdr:nvPicPr>
        <xdr:cNvPr id="301946" name="BEx5A3LIS2DF3NMQC8UPCF8Q0TQZ">
          <a:extLst>
            <a:ext uri="{FF2B5EF4-FFF2-40B4-BE49-F238E27FC236}">
              <a16:creationId xmlns:a16="http://schemas.microsoft.com/office/drawing/2014/main" id="{77C3B07B-A4D6-DB16-FD49-718EDB4B39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9448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632460</xdr:colOff>
      <xdr:row>6</xdr:row>
      <xdr:rowOff>121920</xdr:rowOff>
    </xdr:to>
    <xdr:pic macro="[1]!DesignIconClicked">
      <xdr:nvPicPr>
        <xdr:cNvPr id="333087" name="BExQHW0TSA3K2AO4CIV2EO1T5SIE" hidden="1">
          <a:extLst>
            <a:ext uri="{FF2B5EF4-FFF2-40B4-BE49-F238E27FC236}">
              <a16:creationId xmlns:a16="http://schemas.microsoft.com/office/drawing/2014/main" id="{8079BE22-F472-A7C0-FF80-4B6D0633307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2752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7620</xdr:rowOff>
    </xdr:from>
    <xdr:to>
      <xdr:col>0</xdr:col>
      <xdr:colOff>76200</xdr:colOff>
      <xdr:row>1</xdr:row>
      <xdr:rowOff>53340</xdr:rowOff>
    </xdr:to>
    <xdr:pic macro="[1]!DesignIconClicked">
      <xdr:nvPicPr>
        <xdr:cNvPr id="333088" name="BExS2RCTEIEC340CWR52H3UCJDS0">
          <a:extLst>
            <a:ext uri="{FF2B5EF4-FFF2-40B4-BE49-F238E27FC236}">
              <a16:creationId xmlns:a16="http://schemas.microsoft.com/office/drawing/2014/main" id="{154DDEB1-2C56-8E47-90FA-739361E7CA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5532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30480</xdr:colOff>
      <xdr:row>1</xdr:row>
      <xdr:rowOff>76200</xdr:rowOff>
    </xdr:from>
    <xdr:to>
      <xdr:col>0</xdr:col>
      <xdr:colOff>76200</xdr:colOff>
      <xdr:row>1</xdr:row>
      <xdr:rowOff>121920</xdr:rowOff>
    </xdr:to>
    <xdr:pic macro="[1]!DesignIconClicked">
      <xdr:nvPicPr>
        <xdr:cNvPr id="333089" name="BExOKDQTO3HKOEMOYC3LU73P4SXS">
          <a:extLst>
            <a:ext uri="{FF2B5EF4-FFF2-40B4-BE49-F238E27FC236}">
              <a16:creationId xmlns:a16="http://schemas.microsoft.com/office/drawing/2014/main" id="{D256BE76-C903-6605-FF83-936C97B075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2390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1</xdr:row>
      <xdr:rowOff>7620</xdr:rowOff>
    </xdr:from>
    <xdr:to>
      <xdr:col>1</xdr:col>
      <xdr:colOff>76200</xdr:colOff>
      <xdr:row>1</xdr:row>
      <xdr:rowOff>53340</xdr:rowOff>
    </xdr:to>
    <xdr:pic macro="[1]!DesignIconClicked">
      <xdr:nvPicPr>
        <xdr:cNvPr id="333090" name="BExS8C08FQTXS2SDZW96U5AIOJ1E">
          <a:extLst>
            <a:ext uri="{FF2B5EF4-FFF2-40B4-BE49-F238E27FC236}">
              <a16:creationId xmlns:a16="http://schemas.microsoft.com/office/drawing/2014/main" id="{78576F79-3499-88BA-B85E-971E20CE64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55320"/>
          <a:ext cx="5334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22860</xdr:colOff>
      <xdr:row>1</xdr:row>
      <xdr:rowOff>76200</xdr:rowOff>
    </xdr:from>
    <xdr:to>
      <xdr:col>1</xdr:col>
      <xdr:colOff>76200</xdr:colOff>
      <xdr:row>1</xdr:row>
      <xdr:rowOff>121920</xdr:rowOff>
    </xdr:to>
    <xdr:pic macro="[1]!DesignIconClicked">
      <xdr:nvPicPr>
        <xdr:cNvPr id="333091" name="BExY0FEJQDVBFW9WQD8QFWSVQFM3">
          <a:extLst>
            <a:ext uri="{FF2B5EF4-FFF2-40B4-BE49-F238E27FC236}">
              <a16:creationId xmlns:a16="http://schemas.microsoft.com/office/drawing/2014/main" id="{3AE1E345-2914-A00E-D728-D509DC5864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23900"/>
          <a:ext cx="5334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0</xdr:row>
      <xdr:rowOff>7620</xdr:rowOff>
    </xdr:from>
    <xdr:to>
      <xdr:col>2</xdr:col>
      <xdr:colOff>83820</xdr:colOff>
      <xdr:row>0</xdr:row>
      <xdr:rowOff>60960</xdr:rowOff>
    </xdr:to>
    <xdr:pic macro="[1]!DesignIconClicked">
      <xdr:nvPicPr>
        <xdr:cNvPr id="333092" name="BEx5IQ3BJOAJ2RBYMUADFOD2ZCLT">
          <a:extLst>
            <a:ext uri="{FF2B5EF4-FFF2-40B4-BE49-F238E27FC236}">
              <a16:creationId xmlns:a16="http://schemas.microsoft.com/office/drawing/2014/main" id="{C63E9D26-B756-32AA-D702-EA717922E9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7620"/>
          <a:ext cx="5334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30480</xdr:colOff>
      <xdr:row>0</xdr:row>
      <xdr:rowOff>76200</xdr:rowOff>
    </xdr:from>
    <xdr:to>
      <xdr:col>2</xdr:col>
      <xdr:colOff>83820</xdr:colOff>
      <xdr:row>0</xdr:row>
      <xdr:rowOff>129540</xdr:rowOff>
    </xdr:to>
    <xdr:pic macro="[1]!DesignIconClicked">
      <xdr:nvPicPr>
        <xdr:cNvPr id="333093" name="BEx5CGPNZW6CYUKFYQCY19QCS2LM">
          <a:extLst>
            <a:ext uri="{FF2B5EF4-FFF2-40B4-BE49-F238E27FC236}">
              <a16:creationId xmlns:a16="http://schemas.microsoft.com/office/drawing/2014/main" id="{518BB321-4E0B-33D9-E646-F1271041C0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76200"/>
          <a:ext cx="5334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</xdr:colOff>
      <xdr:row>0</xdr:row>
      <xdr:rowOff>7620</xdr:rowOff>
    </xdr:from>
    <xdr:to>
      <xdr:col>3</xdr:col>
      <xdr:colOff>60960</xdr:colOff>
      <xdr:row>0</xdr:row>
      <xdr:rowOff>60960</xdr:rowOff>
    </xdr:to>
    <xdr:pic macro="[1]!DesignIconClicked">
      <xdr:nvPicPr>
        <xdr:cNvPr id="333094" name="BEx5ITJBQUIFBB6W7GHXMRUNJUM6">
          <a:extLst>
            <a:ext uri="{FF2B5EF4-FFF2-40B4-BE49-F238E27FC236}">
              <a16:creationId xmlns:a16="http://schemas.microsoft.com/office/drawing/2014/main" id="{41236E27-AC10-12C4-BC6F-187B23420B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62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15240</xdr:colOff>
      <xdr:row>0</xdr:row>
      <xdr:rowOff>76200</xdr:rowOff>
    </xdr:from>
    <xdr:to>
      <xdr:col>3</xdr:col>
      <xdr:colOff>60960</xdr:colOff>
      <xdr:row>0</xdr:row>
      <xdr:rowOff>129540</xdr:rowOff>
    </xdr:to>
    <xdr:pic macro="[1]!DesignIconClicked">
      <xdr:nvPicPr>
        <xdr:cNvPr id="333095" name="BEx5CLNR6Y418E1IREKMZOG5Y7QF">
          <a:extLst>
            <a:ext uri="{FF2B5EF4-FFF2-40B4-BE49-F238E27FC236}">
              <a16:creationId xmlns:a16="http://schemas.microsoft.com/office/drawing/2014/main" id="{3F791CF7-0811-85C4-AA2E-6345FD23E6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620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</xdr:colOff>
      <xdr:row>0</xdr:row>
      <xdr:rowOff>7620</xdr:rowOff>
    </xdr:from>
    <xdr:to>
      <xdr:col>4</xdr:col>
      <xdr:colOff>68580</xdr:colOff>
      <xdr:row>0</xdr:row>
      <xdr:rowOff>60960</xdr:rowOff>
    </xdr:to>
    <xdr:pic macro="[1]!DesignIconClicked">
      <xdr:nvPicPr>
        <xdr:cNvPr id="333096" name="BExY32PG0RZHWHBN4OOLF0T0OTMZ">
          <a:extLst>
            <a:ext uri="{FF2B5EF4-FFF2-40B4-BE49-F238E27FC236}">
              <a16:creationId xmlns:a16="http://schemas.microsoft.com/office/drawing/2014/main" id="{B615A394-0F56-9132-3748-FF6536E8EC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762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22860</xdr:colOff>
      <xdr:row>0</xdr:row>
      <xdr:rowOff>76200</xdr:rowOff>
    </xdr:from>
    <xdr:to>
      <xdr:col>4</xdr:col>
      <xdr:colOff>68580</xdr:colOff>
      <xdr:row>0</xdr:row>
      <xdr:rowOff>129540</xdr:rowOff>
    </xdr:to>
    <xdr:pic macro="[1]!DesignIconClicked">
      <xdr:nvPicPr>
        <xdr:cNvPr id="333097" name="BExZXJAMV2W44OZR3MYTECKBXQPK">
          <a:extLst>
            <a:ext uri="{FF2B5EF4-FFF2-40B4-BE49-F238E27FC236}">
              <a16:creationId xmlns:a16="http://schemas.microsoft.com/office/drawing/2014/main" id="{F42C5D04-B7DD-C6C7-63F5-05B2FA0EF6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7620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</xdr:colOff>
      <xdr:row>0</xdr:row>
      <xdr:rowOff>7620</xdr:rowOff>
    </xdr:from>
    <xdr:to>
      <xdr:col>5</xdr:col>
      <xdr:colOff>83820</xdr:colOff>
      <xdr:row>0</xdr:row>
      <xdr:rowOff>60960</xdr:rowOff>
    </xdr:to>
    <xdr:pic macro="[1]!DesignIconClicked">
      <xdr:nvPicPr>
        <xdr:cNvPr id="333098" name="BExMIZ2A36ILFFX9BYWOBHJW2NSH">
          <a:extLst>
            <a:ext uri="{FF2B5EF4-FFF2-40B4-BE49-F238E27FC236}">
              <a16:creationId xmlns:a16="http://schemas.microsoft.com/office/drawing/2014/main" id="{7B2E86FF-3E85-9D32-E961-FD8C4799B8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7620"/>
          <a:ext cx="5334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30480</xdr:colOff>
      <xdr:row>0</xdr:row>
      <xdr:rowOff>76200</xdr:rowOff>
    </xdr:from>
    <xdr:to>
      <xdr:col>5</xdr:col>
      <xdr:colOff>83820</xdr:colOff>
      <xdr:row>0</xdr:row>
      <xdr:rowOff>129540</xdr:rowOff>
    </xdr:to>
    <xdr:pic macro="[1]!DesignIconClicked">
      <xdr:nvPicPr>
        <xdr:cNvPr id="333099" name="BEx5HAJGZXVO04LMXUOIE0TM04GZ">
          <a:extLst>
            <a:ext uri="{FF2B5EF4-FFF2-40B4-BE49-F238E27FC236}">
              <a16:creationId xmlns:a16="http://schemas.microsoft.com/office/drawing/2014/main" id="{00EA528A-5CFA-1130-8A62-D947B516E2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76200"/>
          <a:ext cx="5334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</xdr:colOff>
      <xdr:row>0</xdr:row>
      <xdr:rowOff>7620</xdr:rowOff>
    </xdr:from>
    <xdr:to>
      <xdr:col>6</xdr:col>
      <xdr:colOff>60960</xdr:colOff>
      <xdr:row>0</xdr:row>
      <xdr:rowOff>60960</xdr:rowOff>
    </xdr:to>
    <xdr:pic macro="[1]!DesignIconClicked">
      <xdr:nvPicPr>
        <xdr:cNvPr id="333100" name="BExH0ARXLCDISWQQZ8SNUEZ456LX">
          <a:extLst>
            <a:ext uri="{FF2B5EF4-FFF2-40B4-BE49-F238E27FC236}">
              <a16:creationId xmlns:a16="http://schemas.microsoft.com/office/drawing/2014/main" id="{BB5C846D-DEC2-BABA-F26A-817E7C6B0C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62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15240</xdr:colOff>
      <xdr:row>0</xdr:row>
      <xdr:rowOff>76200</xdr:rowOff>
    </xdr:from>
    <xdr:to>
      <xdr:col>6</xdr:col>
      <xdr:colOff>60960</xdr:colOff>
      <xdr:row>0</xdr:row>
      <xdr:rowOff>129540</xdr:rowOff>
    </xdr:to>
    <xdr:pic macro="[1]!DesignIconClicked">
      <xdr:nvPicPr>
        <xdr:cNvPr id="333101" name="BExTWDTPEG65EL4TS0S17MDB53LD">
          <a:extLst>
            <a:ext uri="{FF2B5EF4-FFF2-40B4-BE49-F238E27FC236}">
              <a16:creationId xmlns:a16="http://schemas.microsoft.com/office/drawing/2014/main" id="{D602561D-68F9-C91E-5177-0A9754F6B6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6200"/>
          <a:ext cx="4572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</xdr:colOff>
      <xdr:row>0</xdr:row>
      <xdr:rowOff>7620</xdr:rowOff>
    </xdr:from>
    <xdr:to>
      <xdr:col>7</xdr:col>
      <xdr:colOff>83820</xdr:colOff>
      <xdr:row>0</xdr:row>
      <xdr:rowOff>60960</xdr:rowOff>
    </xdr:to>
    <xdr:pic macro="[1]!DesignIconClicked">
      <xdr:nvPicPr>
        <xdr:cNvPr id="333102" name="BEx5J7X79F5RQIJDWK7QYSHHEA9P">
          <a:extLst>
            <a:ext uri="{FF2B5EF4-FFF2-40B4-BE49-F238E27FC236}">
              <a16:creationId xmlns:a16="http://schemas.microsoft.com/office/drawing/2014/main" id="{815D0C55-E51A-C9A2-B996-31185B1C73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7620"/>
          <a:ext cx="5334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30480</xdr:colOff>
      <xdr:row>0</xdr:row>
      <xdr:rowOff>76200</xdr:rowOff>
    </xdr:from>
    <xdr:to>
      <xdr:col>7</xdr:col>
      <xdr:colOff>83820</xdr:colOff>
      <xdr:row>0</xdr:row>
      <xdr:rowOff>129540</xdr:rowOff>
    </xdr:to>
    <xdr:pic macro="[1]!DesignIconClicked">
      <xdr:nvPicPr>
        <xdr:cNvPr id="333103" name="BExU5NZOJU5DWR9GGBLWYZY1MC9U">
          <a:extLst>
            <a:ext uri="{FF2B5EF4-FFF2-40B4-BE49-F238E27FC236}">
              <a16:creationId xmlns:a16="http://schemas.microsoft.com/office/drawing/2014/main" id="{3265FECD-CB74-C00E-0213-AECD01D26C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76200"/>
          <a:ext cx="5334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91440</xdr:colOff>
      <xdr:row>2</xdr:row>
      <xdr:rowOff>0</xdr:rowOff>
    </xdr:from>
    <xdr:to>
      <xdr:col>0</xdr:col>
      <xdr:colOff>213360</xdr:colOff>
      <xdr:row>2</xdr:row>
      <xdr:rowOff>114300</xdr:rowOff>
    </xdr:to>
    <xdr:pic macro="[1]!DesignIconClicked">
      <xdr:nvPicPr>
        <xdr:cNvPr id="333104" name="BExU2HYAP7MYDT50AGVD9IKT3M8K">
          <a:extLst>
            <a:ext uri="{FF2B5EF4-FFF2-40B4-BE49-F238E27FC236}">
              <a16:creationId xmlns:a16="http://schemas.microsoft.com/office/drawing/2014/main" id="{851F546C-B5FC-DF87-E356-47A1AA073F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7772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167640</xdr:colOff>
      <xdr:row>3</xdr:row>
      <xdr:rowOff>0</xdr:rowOff>
    </xdr:from>
    <xdr:to>
      <xdr:col>0</xdr:col>
      <xdr:colOff>289560</xdr:colOff>
      <xdr:row>3</xdr:row>
      <xdr:rowOff>114300</xdr:rowOff>
    </xdr:to>
    <xdr:pic macro="[1]!DesignIconClicked">
      <xdr:nvPicPr>
        <xdr:cNvPr id="333105" name="BEx7A9HBK4C4X5SDE4BNSF3WNWH7">
          <a:extLst>
            <a:ext uri="{FF2B5EF4-FFF2-40B4-BE49-F238E27FC236}">
              <a16:creationId xmlns:a16="http://schemas.microsoft.com/office/drawing/2014/main" id="{E1D25F62-9B28-F8BE-389E-BE91D53FAA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9067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251460</xdr:colOff>
      <xdr:row>4</xdr:row>
      <xdr:rowOff>0</xdr:rowOff>
    </xdr:from>
    <xdr:to>
      <xdr:col>0</xdr:col>
      <xdr:colOff>373380</xdr:colOff>
      <xdr:row>4</xdr:row>
      <xdr:rowOff>114300</xdr:rowOff>
    </xdr:to>
    <xdr:pic macro="[1]!DesignIconClicked">
      <xdr:nvPicPr>
        <xdr:cNvPr id="333106" name="BEx9HA5WHSDNVTJ178K4VPRLZDIP">
          <a:extLst>
            <a:ext uri="{FF2B5EF4-FFF2-40B4-BE49-F238E27FC236}">
              <a16:creationId xmlns:a16="http://schemas.microsoft.com/office/drawing/2014/main" id="{CCAD41DD-8F37-6092-3C76-02FFCF93B6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103632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327660</xdr:colOff>
      <xdr:row>5</xdr:row>
      <xdr:rowOff>0</xdr:rowOff>
    </xdr:from>
    <xdr:to>
      <xdr:col>0</xdr:col>
      <xdr:colOff>449580</xdr:colOff>
      <xdr:row>5</xdr:row>
      <xdr:rowOff>114300</xdr:rowOff>
    </xdr:to>
    <xdr:pic macro="[1]!DesignIconClicked">
      <xdr:nvPicPr>
        <xdr:cNvPr id="333107" name="BExD31LMADQOTO3QV5J6GFSJZD53">
          <a:extLst>
            <a:ext uri="{FF2B5EF4-FFF2-40B4-BE49-F238E27FC236}">
              <a16:creationId xmlns:a16="http://schemas.microsoft.com/office/drawing/2014/main" id="{94BD2AFF-E45A-DC26-F15E-13B3EE5D53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16586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327660</xdr:colOff>
      <xdr:row>6</xdr:row>
      <xdr:rowOff>0</xdr:rowOff>
    </xdr:from>
    <xdr:to>
      <xdr:col>0</xdr:col>
      <xdr:colOff>449580</xdr:colOff>
      <xdr:row>6</xdr:row>
      <xdr:rowOff>114300</xdr:rowOff>
    </xdr:to>
    <xdr:pic macro="[1]!DesignIconClicked">
      <xdr:nvPicPr>
        <xdr:cNvPr id="333108" name="BExML910U9UVBUPVE79EQJZFU54O">
          <a:extLst>
            <a:ext uri="{FF2B5EF4-FFF2-40B4-BE49-F238E27FC236}">
              <a16:creationId xmlns:a16="http://schemas.microsoft.com/office/drawing/2014/main" id="{82A39D4A-9AD3-EA1E-3034-FD719A837E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29540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510540</xdr:colOff>
      <xdr:row>7</xdr:row>
      <xdr:rowOff>121920</xdr:rowOff>
    </xdr:to>
    <xdr:pic macro="[1]!DesignIconClicked">
      <xdr:nvPicPr>
        <xdr:cNvPr id="331833" name="BExB2TMJEDEOK7P8F6238X4H0YQS" hidden="1">
          <a:extLst>
            <a:ext uri="{FF2B5EF4-FFF2-40B4-BE49-F238E27FC236}">
              <a16:creationId xmlns:a16="http://schemas.microsoft.com/office/drawing/2014/main" id="{5B2B7DD4-4D1B-0D64-4A5E-584F4E7FB5E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2752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</xdr:colOff>
      <xdr:row>2</xdr:row>
      <xdr:rowOff>0</xdr:rowOff>
    </xdr:from>
    <xdr:to>
      <xdr:col>0</xdr:col>
      <xdr:colOff>129540</xdr:colOff>
      <xdr:row>2</xdr:row>
      <xdr:rowOff>114300</xdr:rowOff>
    </xdr:to>
    <xdr:pic macro="[1]!DesignIconClicked">
      <xdr:nvPicPr>
        <xdr:cNvPr id="331834" name="BExIPBNQW0IIBL56G14DND7E1M78">
          <a:extLst>
            <a:ext uri="{FF2B5EF4-FFF2-40B4-BE49-F238E27FC236}">
              <a16:creationId xmlns:a16="http://schemas.microsoft.com/office/drawing/2014/main" id="{5CE6BC2D-CDDA-DC9C-5E17-206C905FB1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64770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91440</xdr:colOff>
      <xdr:row>3</xdr:row>
      <xdr:rowOff>0</xdr:rowOff>
    </xdr:from>
    <xdr:to>
      <xdr:col>0</xdr:col>
      <xdr:colOff>213360</xdr:colOff>
      <xdr:row>3</xdr:row>
      <xdr:rowOff>114300</xdr:rowOff>
    </xdr:to>
    <xdr:pic macro="[1]!DesignIconClicked">
      <xdr:nvPicPr>
        <xdr:cNvPr id="331835" name="BEx93VHXEJXTNFVLSQQ5FYR0YVMR">
          <a:extLst>
            <a:ext uri="{FF2B5EF4-FFF2-40B4-BE49-F238E27FC236}">
              <a16:creationId xmlns:a16="http://schemas.microsoft.com/office/drawing/2014/main" id="{DC81BBA9-D918-A9CB-A3E8-634826DDB8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7772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167640</xdr:colOff>
      <xdr:row>4</xdr:row>
      <xdr:rowOff>0</xdr:rowOff>
    </xdr:from>
    <xdr:to>
      <xdr:col>0</xdr:col>
      <xdr:colOff>289560</xdr:colOff>
      <xdr:row>4</xdr:row>
      <xdr:rowOff>114300</xdr:rowOff>
    </xdr:to>
    <xdr:pic macro="[1]!DesignIconClicked">
      <xdr:nvPicPr>
        <xdr:cNvPr id="331836" name="BEx9DYL0P694276OU1FRVY58KX64">
          <a:extLst>
            <a:ext uri="{FF2B5EF4-FFF2-40B4-BE49-F238E27FC236}">
              <a16:creationId xmlns:a16="http://schemas.microsoft.com/office/drawing/2014/main" id="{D86F226D-FBD6-56A6-98DC-46479E7698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9067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1524000</xdr:colOff>
      <xdr:row>0</xdr:row>
      <xdr:rowOff>121920</xdr:rowOff>
    </xdr:to>
    <xdr:pic macro="[1]!DesignIconClicked">
      <xdr:nvPicPr>
        <xdr:cNvPr id="333891" name="BExXPVZBBFZB568F3K3WIUDXZVS7" hidden="1">
          <a:extLst>
            <a:ext uri="{FF2B5EF4-FFF2-40B4-BE49-F238E27FC236}">
              <a16:creationId xmlns:a16="http://schemas.microsoft.com/office/drawing/2014/main" id="{C336F53A-ECC0-C78D-D54A-747340A4CA2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5"/>
  <sheetViews>
    <sheetView workbookViewId="0"/>
  </sheetViews>
  <sheetFormatPr defaultRowHeight="11.25"/>
  <cols>
    <col min="3" max="4" width="9.33203125" customWidth="1"/>
    <col min="5" max="5" width="0" hidden="1" customWidth="1"/>
  </cols>
  <sheetData>
    <row r="1" spans="1:4">
      <c r="A1">
        <v>7</v>
      </c>
    </row>
    <row r="14" spans="1:4" ht="12.75">
      <c r="C14" s="1" t="s">
        <v>1</v>
      </c>
      <c r="D14" s="1"/>
    </row>
    <row r="15" spans="1:4">
      <c r="C15" s="3"/>
      <c r="D15" s="3"/>
    </row>
  </sheetData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>
      <selection activeCell="B2" sqref="B2"/>
    </sheetView>
  </sheetViews>
  <sheetFormatPr defaultRowHeight="11.25"/>
  <cols>
    <col min="1" max="1" width="28.6640625" customWidth="1"/>
    <col min="3" max="3" width="16.1640625" bestFit="1" customWidth="1"/>
    <col min="4" max="5" width="15.33203125" bestFit="1" customWidth="1"/>
    <col min="6" max="6" width="16.1640625" bestFit="1" customWidth="1"/>
    <col min="7" max="8" width="10" bestFit="1" customWidth="1"/>
  </cols>
  <sheetData>
    <row r="1" spans="1:1">
      <c r="A1" s="39" t="s">
        <v>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L35"/>
  <sheetViews>
    <sheetView workbookViewId="0">
      <selection activeCell="L15" sqref="L15"/>
    </sheetView>
  </sheetViews>
  <sheetFormatPr defaultColWidth="9.33203125" defaultRowHeight="11.25"/>
  <cols>
    <col min="1" max="5" width="9.33203125" style="46"/>
    <col min="6" max="6" width="20.33203125" style="46" customWidth="1"/>
    <col min="7" max="7" width="29.33203125" style="52" customWidth="1"/>
    <col min="8" max="9" width="29.33203125" style="53" customWidth="1"/>
    <col min="10" max="10" width="29.33203125" style="52" customWidth="1"/>
    <col min="11" max="12" width="14.33203125" style="52" customWidth="1"/>
    <col min="13" max="16384" width="9.33203125" style="46"/>
  </cols>
  <sheetData>
    <row r="1" spans="2:12" ht="15.75">
      <c r="B1" s="83" t="s">
        <v>8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2" ht="18">
      <c r="B2" s="32"/>
      <c r="C2" s="32"/>
      <c r="D2" s="32"/>
      <c r="E2" s="32"/>
      <c r="F2" s="32"/>
      <c r="G2" s="12"/>
      <c r="H2" s="23"/>
      <c r="I2" s="23"/>
      <c r="J2" s="12"/>
      <c r="K2" s="12"/>
      <c r="L2" s="12"/>
    </row>
    <row r="3" spans="2:12" ht="15.75">
      <c r="B3" s="83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ht="18">
      <c r="B4" s="32"/>
      <c r="C4" s="32"/>
      <c r="D4" s="32"/>
      <c r="E4" s="32"/>
      <c r="F4" s="32"/>
      <c r="G4" s="12"/>
      <c r="H4" s="23"/>
      <c r="I4" s="23"/>
      <c r="J4" s="12"/>
      <c r="K4" s="12"/>
      <c r="L4" s="12"/>
    </row>
    <row r="5" spans="2:12" ht="15.75">
      <c r="B5" s="83" t="s">
        <v>9</v>
      </c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2:12" ht="15.75">
      <c r="B6" s="24"/>
      <c r="C6" s="24"/>
      <c r="D6" s="24"/>
      <c r="E6" s="24"/>
      <c r="F6" s="24"/>
      <c r="G6" s="11"/>
      <c r="H6" s="22"/>
      <c r="I6" s="22"/>
      <c r="J6" s="11"/>
      <c r="K6" s="11"/>
      <c r="L6" s="11"/>
    </row>
    <row r="7" spans="2:12" ht="18">
      <c r="B7" s="78" t="s">
        <v>10</v>
      </c>
      <c r="C7" s="78"/>
      <c r="D7" s="78"/>
      <c r="E7" s="78"/>
      <c r="F7" s="78"/>
      <c r="G7" s="10"/>
      <c r="H7" s="47"/>
      <c r="I7" s="47"/>
      <c r="J7" s="27"/>
      <c r="K7" s="48"/>
      <c r="L7" s="48"/>
    </row>
    <row r="8" spans="2:12" ht="54" customHeight="1">
      <c r="B8" s="79" t="s">
        <v>11</v>
      </c>
      <c r="C8" s="79"/>
      <c r="D8" s="79"/>
      <c r="E8" s="79"/>
      <c r="F8" s="79"/>
      <c r="G8" s="25" t="str">
        <f>UPPER(FP0002PRR!C1)</f>
        <v xml:space="preserve">
OSTVARENJE/IZVRŠENJE 
01.2022. - 12.2022.</v>
      </c>
      <c r="H8" s="25" t="str">
        <f>UPPER(FP0002PRR!D1)</f>
        <v xml:space="preserve">
IZVORNI PLAN ILI REBALANS 
2023.</v>
      </c>
      <c r="I8" s="25" t="str">
        <f>UPPER(FP0002PRR!E1)</f>
        <v xml:space="preserve">
TEKUĆI PLAN 
2023.</v>
      </c>
      <c r="J8" s="25" t="str">
        <f>UPPER(FP0002PRR!F1)</f>
        <v xml:space="preserve">
OSTVARENJE/IZVRŠENJE 
01.2023. - 12.2023.</v>
      </c>
      <c r="K8" s="25" t="str">
        <f>UPPER(FP0002PRR!G1)</f>
        <v xml:space="preserve">
INDEKS
(5)/(2)</v>
      </c>
      <c r="L8" s="25" t="str">
        <f>UPPER(FP0002PRR!H1)</f>
        <v xml:space="preserve">
INDEKS
(5)/(4)</v>
      </c>
    </row>
    <row r="9" spans="2:12">
      <c r="B9" s="68">
        <v>1</v>
      </c>
      <c r="C9" s="68"/>
      <c r="D9" s="68"/>
      <c r="E9" s="68"/>
      <c r="F9" s="69"/>
      <c r="G9" s="13">
        <v>2</v>
      </c>
      <c r="H9" s="13">
        <v>3</v>
      </c>
      <c r="I9" s="13">
        <v>4</v>
      </c>
      <c r="J9" s="13">
        <v>5</v>
      </c>
      <c r="K9" s="28" t="s">
        <v>12</v>
      </c>
      <c r="L9" s="28" t="s">
        <v>13</v>
      </c>
    </row>
    <row r="10" spans="2:12" ht="30" customHeight="1">
      <c r="B10" s="62" t="s">
        <v>14</v>
      </c>
      <c r="C10" s="70"/>
      <c r="D10" s="70"/>
      <c r="E10" s="70"/>
      <c r="F10" s="71"/>
      <c r="G10" s="84">
        <f>IFERROR(VLOOKUP("6",FP0002PRPV2!$B$5:$I$6,3,FALSE), 0)+IFERROR(FP0002PRB!B3,0)</f>
        <v>289062534.88</v>
      </c>
      <c r="H10" s="84">
        <f>IFERROR(VLOOKUP("6",FP0002PRPV2!$B$5:$I$6,4,FALSE),0)+IFERROR(FP0002PRB!C3,0)</f>
        <v>355469699</v>
      </c>
      <c r="I10" s="84">
        <f>IFERROR(VLOOKUP("6",FP0002PRPV2!$B$5:$I$6,5,FALSE),0)+IFERROR(FP0002PRB!D3,0)</f>
        <v>356183636</v>
      </c>
      <c r="J10" s="84">
        <f>IFERROR(VLOOKUP("6",FP0002PRPV2!$B$5:$I$6,6,FALSE),0)+IFERROR(FP0002PRB!E3,0)</f>
        <v>350191811.59000003</v>
      </c>
      <c r="K10" s="38">
        <f>IFERROR(J10/G10*100,"")</f>
        <v>121.14742290465865</v>
      </c>
      <c r="L10" s="38">
        <f>IFERROR(J10/I10*100,"")</f>
        <v>98.317771002259079</v>
      </c>
    </row>
    <row r="11" spans="2:12" ht="30" customHeight="1">
      <c r="B11" s="72" t="s">
        <v>15</v>
      </c>
      <c r="C11" s="71"/>
      <c r="D11" s="71"/>
      <c r="E11" s="71"/>
      <c r="F11" s="71"/>
      <c r="G11" s="84">
        <f>IFERROR(VLOOKUP("7",FP0002PRPV2!$B$5:$I$6,3,FALSE),0)</f>
        <v>0</v>
      </c>
      <c r="H11" s="84">
        <f>IFERROR(VLOOKUP("7",FP0002PRPV2!$B$5:$I$6,4,FALSE),0)</f>
        <v>0</v>
      </c>
      <c r="I11" s="84">
        <f>IFERROR(VLOOKUP("7",FP0002PRPV2!$B$5:$I$6,5,FALSE),0)</f>
        <v>0</v>
      </c>
      <c r="J11" s="84">
        <f>IFERROR(VLOOKUP("7",FP0002PRPV2!$B$5:$I$6,6,FALSE),0)</f>
        <v>0</v>
      </c>
      <c r="K11" s="38" t="str">
        <f t="shared" ref="K11:K16" si="0">IFERROR(J11/G11*100,"")</f>
        <v/>
      </c>
      <c r="L11" s="38" t="str">
        <f t="shared" ref="L11:L16" si="1">IFERROR(J11/I11*100,"")</f>
        <v/>
      </c>
    </row>
    <row r="12" spans="2:12" ht="12.75">
      <c r="B12" s="73" t="s">
        <v>16</v>
      </c>
      <c r="C12" s="74"/>
      <c r="D12" s="74"/>
      <c r="E12" s="74"/>
      <c r="F12" s="75"/>
      <c r="G12" s="85">
        <f>G10+G11</f>
        <v>289062534.88</v>
      </c>
      <c r="H12" s="85">
        <f>H10+H11</f>
        <v>355469699</v>
      </c>
      <c r="I12" s="85">
        <f>I10+I11</f>
        <v>356183636</v>
      </c>
      <c r="J12" s="85">
        <f>J10+J11</f>
        <v>350191811.59000003</v>
      </c>
      <c r="K12" s="31">
        <f t="shared" si="0"/>
        <v>121.14742290465865</v>
      </c>
      <c r="L12" s="31">
        <f>IFERROR(J12/I12*100,"")</f>
        <v>98.317771002259079</v>
      </c>
    </row>
    <row r="13" spans="2:12" ht="30" customHeight="1">
      <c r="B13" s="76" t="s">
        <v>17</v>
      </c>
      <c r="C13" s="70"/>
      <c r="D13" s="70"/>
      <c r="E13" s="70"/>
      <c r="F13" s="70"/>
      <c r="G13" s="84">
        <f>IFERROR(VLOOKUP("3",FP0002PRR!$A$3:$F$7,3,FALSE),0)</f>
        <v>289139372.74000001</v>
      </c>
      <c r="H13" s="84">
        <f>IFERROR(VLOOKUP("3",FP0002PRR!$A$3:$F$7,4,FALSE),0)</f>
        <v>355267861</v>
      </c>
      <c r="I13" s="84">
        <f>IFERROR(VLOOKUP("3",FP0002PRR!$A$3:$F$7,5,FALSE),0)</f>
        <v>355993098</v>
      </c>
      <c r="J13" s="84">
        <f>IFERROR(VLOOKUP("3",FP0002PRR!$A$3:$F$7,6,FALSE),0)</f>
        <v>350398047.54000002</v>
      </c>
      <c r="K13" s="30">
        <f t="shared" si="0"/>
        <v>121.1865558880786</v>
      </c>
      <c r="L13" s="30">
        <f t="shared" si="1"/>
        <v>98.428326141311885</v>
      </c>
    </row>
    <row r="14" spans="2:12" ht="30" customHeight="1">
      <c r="B14" s="72" t="s">
        <v>18</v>
      </c>
      <c r="C14" s="71"/>
      <c r="D14" s="71"/>
      <c r="E14" s="71"/>
      <c r="F14" s="71"/>
      <c r="G14" s="84">
        <f>IFERROR(VLOOKUP("4",FP0002PRR!$A$3:$F$7,3,FALSE),0)</f>
        <v>11980.08</v>
      </c>
      <c r="H14" s="84">
        <f>IFERROR(VLOOKUP("4",FP0002PRR!$A$3:$F$7,4,FALSE),0)</f>
        <v>47779</v>
      </c>
      <c r="I14" s="84">
        <f>IFERROR(VLOOKUP("4",FP0002PRR!$A$3:$F$7,5,FALSE),0)</f>
        <v>36479</v>
      </c>
      <c r="J14" s="84">
        <f>IFERROR(VLOOKUP("4",FP0002PRR!$A$3:$F$7,6,FALSE),0)</f>
        <v>14369.19</v>
      </c>
      <c r="K14" s="30">
        <f t="shared" si="0"/>
        <v>119.94235430815155</v>
      </c>
      <c r="L14" s="30">
        <f t="shared" si="1"/>
        <v>39.390306751829826</v>
      </c>
    </row>
    <row r="15" spans="2:12" ht="12.75">
      <c r="B15" s="33" t="s">
        <v>19</v>
      </c>
      <c r="C15" s="35"/>
      <c r="D15" s="35"/>
      <c r="E15" s="35"/>
      <c r="F15" s="35"/>
      <c r="G15" s="85">
        <f>G13+G14</f>
        <v>289151352.81999999</v>
      </c>
      <c r="H15" s="85">
        <f>H13+H14</f>
        <v>355315640</v>
      </c>
      <c r="I15" s="85">
        <f>I13+I14</f>
        <v>356029577</v>
      </c>
      <c r="J15" s="85">
        <f>J13+J14</f>
        <v>350412416.73000002</v>
      </c>
      <c r="K15" s="31">
        <f t="shared" si="0"/>
        <v>121.18650433848592</v>
      </c>
      <c r="L15" s="31">
        <f t="shared" si="1"/>
        <v>98.422277071098506</v>
      </c>
    </row>
    <row r="16" spans="2:12" ht="12.75">
      <c r="B16" s="77" t="s">
        <v>3</v>
      </c>
      <c r="C16" s="74"/>
      <c r="D16" s="74"/>
      <c r="E16" s="74"/>
      <c r="F16" s="74"/>
      <c r="G16" s="86">
        <f>G12-G15</f>
        <v>-88817.939999997616</v>
      </c>
      <c r="H16" s="86">
        <f>H12-H15</f>
        <v>154059</v>
      </c>
      <c r="I16" s="86">
        <f>I12-I15</f>
        <v>154059</v>
      </c>
      <c r="J16" s="86">
        <f>J12-J15</f>
        <v>-220605.13999998569</v>
      </c>
      <c r="K16" s="31">
        <f t="shared" si="0"/>
        <v>248.37903243420376</v>
      </c>
      <c r="L16" s="31">
        <f t="shared" si="1"/>
        <v>-143.19523039873405</v>
      </c>
    </row>
    <row r="17" spans="2:12" ht="8.25" customHeight="1">
      <c r="B17" s="32"/>
      <c r="C17" s="34"/>
      <c r="D17" s="34"/>
      <c r="E17" s="34"/>
      <c r="F17" s="34"/>
      <c r="G17" s="87"/>
      <c r="H17" s="87"/>
      <c r="I17" s="87"/>
      <c r="J17" s="87"/>
      <c r="K17" s="26"/>
      <c r="L17" s="26"/>
    </row>
    <row r="18" spans="2:12" ht="13.5" customHeight="1">
      <c r="B18" s="78" t="s">
        <v>20</v>
      </c>
      <c r="C18" s="78"/>
      <c r="D18" s="78"/>
      <c r="E18" s="78"/>
      <c r="F18" s="78"/>
      <c r="G18" s="87"/>
      <c r="H18" s="87"/>
      <c r="I18" s="87"/>
      <c r="J18" s="87"/>
      <c r="K18" s="26"/>
      <c r="L18" s="26"/>
    </row>
    <row r="19" spans="2:12" ht="48.75" customHeight="1">
      <c r="B19" s="79" t="s">
        <v>11</v>
      </c>
      <c r="C19" s="79"/>
      <c r="D19" s="79"/>
      <c r="E19" s="79"/>
      <c r="F19" s="79"/>
      <c r="G19" s="88" t="str">
        <f t="shared" ref="G19:L19" si="2">G8</f>
        <v xml:space="preserve">
OSTVARENJE/IZVRŠENJE 
01.2022. - 12.2022.</v>
      </c>
      <c r="H19" s="88" t="str">
        <f t="shared" si="2"/>
        <v xml:space="preserve">
IZVORNI PLAN ILI REBALANS 
2023.</v>
      </c>
      <c r="I19" s="88" t="str">
        <f t="shared" si="2"/>
        <v xml:space="preserve">
TEKUĆI PLAN 
2023.</v>
      </c>
      <c r="J19" s="88" t="str">
        <f t="shared" si="2"/>
        <v xml:space="preserve">
OSTVARENJE/IZVRŠENJE 
01.2023. - 12.2023.</v>
      </c>
      <c r="K19" s="25" t="str">
        <f t="shared" si="2"/>
        <v xml:space="preserve">
INDEKS
(5)/(2)</v>
      </c>
      <c r="L19" s="25" t="str">
        <f t="shared" si="2"/>
        <v xml:space="preserve">
INDEKS
(5)/(4)</v>
      </c>
    </row>
    <row r="20" spans="2:12">
      <c r="B20" s="80">
        <v>1</v>
      </c>
      <c r="C20" s="81"/>
      <c r="D20" s="81"/>
      <c r="E20" s="81"/>
      <c r="F20" s="81"/>
      <c r="G20" s="13">
        <v>2</v>
      </c>
      <c r="H20" s="13">
        <v>3</v>
      </c>
      <c r="I20" s="13">
        <v>4</v>
      </c>
      <c r="J20" s="13">
        <v>5</v>
      </c>
      <c r="K20" s="28" t="s">
        <v>12</v>
      </c>
      <c r="L20" s="28" t="s">
        <v>13</v>
      </c>
    </row>
    <row r="21" spans="2:12" ht="30" customHeight="1">
      <c r="B21" s="62" t="s">
        <v>21</v>
      </c>
      <c r="C21" s="82"/>
      <c r="D21" s="82"/>
      <c r="E21" s="82"/>
      <c r="F21" s="82"/>
      <c r="G21" s="84">
        <f>IFERROR(VLOOKUP("8",FP0005PRV2!$A$3:$F$8,3,FALSE),0)</f>
        <v>0</v>
      </c>
      <c r="H21" s="84">
        <f>IFERROR(VLOOKUP("8",FP0005PRV2!$A$3:$F$8,4,FALSE),0)</f>
        <v>0</v>
      </c>
      <c r="I21" s="84">
        <f>IFERROR(VLOOKUP("8",FP0005PRV2!$A$3:$F$8,5,FALSE),0)</f>
        <v>0</v>
      </c>
      <c r="J21" s="84">
        <f>IFERROR(VLOOKUP("8",FP0005PRV2!$A$3:$F$8,6,FALSE),0)</f>
        <v>0</v>
      </c>
      <c r="K21" s="36" t="str">
        <f t="shared" ref="K21:K26" si="3">IFERROR(J21/G21*100,"")</f>
        <v/>
      </c>
      <c r="L21" s="36" t="str">
        <f t="shared" ref="L21:L26" si="4">IFERROR(J21/I21*100,"")</f>
        <v/>
      </c>
    </row>
    <row r="22" spans="2:12" ht="30" customHeight="1">
      <c r="B22" s="62" t="s">
        <v>22</v>
      </c>
      <c r="C22" s="63"/>
      <c r="D22" s="63"/>
      <c r="E22" s="63"/>
      <c r="F22" s="63"/>
      <c r="G22" s="84">
        <f>IFERROR(VLOOKUP("5",FP0005PRV2!$A$3:$F$8,3,FALSE),0)</f>
        <v>0</v>
      </c>
      <c r="H22" s="84">
        <f>IFERROR(VLOOKUP("5",FP0005PRV2!$A$3:$F$8,4,FALSE),0)</f>
        <v>0</v>
      </c>
      <c r="I22" s="84">
        <f>IFERROR(VLOOKUP("5",FP0005PRV2!$A$3:$F$8,5,FALSE),0)</f>
        <v>0</v>
      </c>
      <c r="J22" s="84">
        <f>IFERROR(VLOOKUP("5",FP0005PRV2!$A$3:$F$8,6,FALSE),0)</f>
        <v>0</v>
      </c>
      <c r="K22" s="36" t="str">
        <f t="shared" si="3"/>
        <v/>
      </c>
      <c r="L22" s="36" t="str">
        <f t="shared" si="4"/>
        <v/>
      </c>
    </row>
    <row r="23" spans="2:12" ht="12.75">
      <c r="B23" s="64" t="s">
        <v>23</v>
      </c>
      <c r="C23" s="65"/>
      <c r="D23" s="65"/>
      <c r="E23" s="65"/>
      <c r="F23" s="66"/>
      <c r="G23" s="85">
        <f>G21-G22</f>
        <v>0</v>
      </c>
      <c r="H23" s="85">
        <f>H21-H22</f>
        <v>0</v>
      </c>
      <c r="I23" s="85">
        <f>I21-I22</f>
        <v>0</v>
      </c>
      <c r="J23" s="85">
        <f>J21-J22</f>
        <v>0</v>
      </c>
      <c r="K23" s="37" t="str">
        <f t="shared" si="3"/>
        <v/>
      </c>
      <c r="L23" s="37" t="str">
        <f t="shared" si="4"/>
        <v/>
      </c>
    </row>
    <row r="24" spans="2:12" ht="12.75">
      <c r="B24" s="62" t="s">
        <v>4</v>
      </c>
      <c r="C24" s="63"/>
      <c r="D24" s="63"/>
      <c r="E24" s="63"/>
      <c r="F24" s="63"/>
      <c r="G24" s="84">
        <v>2287684.59</v>
      </c>
      <c r="H24" s="84">
        <v>2198866.73</v>
      </c>
      <c r="I24" s="84">
        <v>2198866.73</v>
      </c>
      <c r="J24" s="84">
        <v>2198866.73</v>
      </c>
      <c r="K24" s="36">
        <f t="shared" si="3"/>
        <v>96.117565315243041</v>
      </c>
      <c r="L24" s="36">
        <f t="shared" si="4"/>
        <v>100</v>
      </c>
    </row>
    <row r="25" spans="2:12" ht="12.75">
      <c r="B25" s="62" t="s">
        <v>24</v>
      </c>
      <c r="C25" s="63"/>
      <c r="D25" s="63"/>
      <c r="E25" s="63"/>
      <c r="F25" s="63"/>
      <c r="G25" s="84">
        <v>2198866.73</v>
      </c>
      <c r="H25" s="84">
        <v>1978261.28</v>
      </c>
      <c r="I25" s="84">
        <v>1978261.28</v>
      </c>
      <c r="J25" s="84">
        <v>1978261.28</v>
      </c>
      <c r="K25" s="36">
        <f t="shared" si="3"/>
        <v>89.967311479582037</v>
      </c>
      <c r="L25" s="36">
        <f t="shared" si="4"/>
        <v>100</v>
      </c>
    </row>
    <row r="26" spans="2:12" ht="12.75">
      <c r="B26" s="64" t="s">
        <v>25</v>
      </c>
      <c r="C26" s="65"/>
      <c r="D26" s="65"/>
      <c r="E26" s="65"/>
      <c r="F26" s="66"/>
      <c r="G26" s="85">
        <f>+G23+G24+G25</f>
        <v>4486551.32</v>
      </c>
      <c r="H26" s="85">
        <f>+H23+H24+H25</f>
        <v>4177128.01</v>
      </c>
      <c r="I26" s="85">
        <f>+I23+I24+I25</f>
        <v>4177128.01</v>
      </c>
      <c r="J26" s="85">
        <f>+J23+J24+J25</f>
        <v>4177128.01</v>
      </c>
      <c r="K26" s="37">
        <f t="shared" si="3"/>
        <v>93.103315042432172</v>
      </c>
      <c r="L26" s="37">
        <f t="shared" si="4"/>
        <v>100</v>
      </c>
    </row>
    <row r="27" spans="2:12" ht="12.75">
      <c r="B27" s="67" t="s">
        <v>26</v>
      </c>
      <c r="C27" s="67"/>
      <c r="D27" s="67"/>
      <c r="E27" s="67"/>
      <c r="F27" s="67"/>
      <c r="G27" s="86">
        <f>+G16+G26</f>
        <v>4397733.3800000027</v>
      </c>
      <c r="H27" s="86">
        <f>+H16+H26</f>
        <v>4331187.01</v>
      </c>
      <c r="I27" s="86">
        <f>+I16+I26</f>
        <v>4331187.01</v>
      </c>
      <c r="J27" s="86">
        <f>+J16+J26</f>
        <v>3956522.8700000141</v>
      </c>
      <c r="K27" s="31"/>
      <c r="L27" s="31"/>
    </row>
    <row r="29" spans="2:12" ht="14.25">
      <c r="B29" s="49"/>
      <c r="C29" s="49"/>
      <c r="D29" s="49"/>
      <c r="E29" s="49"/>
      <c r="F29" s="49"/>
      <c r="G29" s="50"/>
      <c r="H29" s="51"/>
      <c r="I29" s="51"/>
      <c r="J29" s="50"/>
      <c r="K29" s="50"/>
      <c r="L29" s="50"/>
    </row>
    <row r="30" spans="2:12" ht="12.7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2:12" ht="12.75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2:1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2:12" ht="44.25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2:12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2:12" ht="20.25" customHeight="1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</sheetData>
  <mergeCells count="26">
    <mergeCell ref="B1:L1"/>
    <mergeCell ref="B3:L3"/>
    <mergeCell ref="B5:L5"/>
    <mergeCell ref="B7:F7"/>
    <mergeCell ref="B8:F8"/>
    <mergeCell ref="B9:F9"/>
    <mergeCell ref="B31:L31"/>
    <mergeCell ref="B10:F10"/>
    <mergeCell ref="B11:F11"/>
    <mergeCell ref="B12:F12"/>
    <mergeCell ref="B13:F13"/>
    <mergeCell ref="B14:F14"/>
    <mergeCell ref="B23:F23"/>
    <mergeCell ref="B16:F16"/>
    <mergeCell ref="B18:F18"/>
    <mergeCell ref="B19:F19"/>
    <mergeCell ref="B20:F20"/>
    <mergeCell ref="B21:F21"/>
    <mergeCell ref="B22:F22"/>
    <mergeCell ref="B32:L33"/>
    <mergeCell ref="B34:L35"/>
    <mergeCell ref="B24:F24"/>
    <mergeCell ref="B25:F25"/>
    <mergeCell ref="B26:F26"/>
    <mergeCell ref="B27:F27"/>
    <mergeCell ref="B30:L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E2AF-AF3B-4CEE-B25B-EC7F27415360}">
  <sheetPr codeName="List1">
    <pageSetUpPr fitToPage="1"/>
  </sheetPr>
  <dimension ref="A1:O106"/>
  <sheetViews>
    <sheetView topLeftCell="A20" workbookViewId="0">
      <selection activeCell="B55" sqref="B55"/>
    </sheetView>
  </sheetViews>
  <sheetFormatPr defaultColWidth="11.6640625" defaultRowHeight="12.75"/>
  <cols>
    <col min="1" max="1" width="20.5" style="44" customWidth="1"/>
    <col min="2" max="2" width="74" style="56" customWidth="1"/>
    <col min="3" max="3" width="23.6640625" style="57" customWidth="1"/>
    <col min="4" max="4" width="23.33203125" style="58" customWidth="1"/>
    <col min="5" max="5" width="21.83203125" style="58" customWidth="1"/>
    <col min="6" max="6" width="20.83203125" style="57" bestFit="1" customWidth="1"/>
    <col min="7" max="8" width="12.33203125" style="57" customWidth="1"/>
    <col min="9" max="9" width="19.83203125" style="44" bestFit="1" customWidth="1"/>
    <col min="10" max="10" width="12.1640625" style="44" bestFit="1" customWidth="1"/>
    <col min="11" max="11" width="20.6640625" style="44" bestFit="1" customWidth="1"/>
    <col min="12" max="12" width="12.1640625" style="44" bestFit="1" customWidth="1"/>
    <col min="13" max="256" width="11.6640625" style="44"/>
    <col min="257" max="257" width="20.5" style="44" customWidth="1"/>
    <col min="258" max="258" width="74" style="44" customWidth="1"/>
    <col min="259" max="259" width="25.83203125" style="44" customWidth="1"/>
    <col min="260" max="261" width="22.5" style="44" bestFit="1" customWidth="1"/>
    <col min="262" max="262" width="21.1640625" style="44" bestFit="1" customWidth="1"/>
    <col min="263" max="263" width="20" style="44" bestFit="1" customWidth="1"/>
    <col min="264" max="264" width="15.33203125" style="44" bestFit="1" customWidth="1"/>
    <col min="265" max="265" width="19.83203125" style="44" bestFit="1" customWidth="1"/>
    <col min="266" max="266" width="12.1640625" style="44" bestFit="1" customWidth="1"/>
    <col min="267" max="267" width="19.83203125" style="44" bestFit="1" customWidth="1"/>
    <col min="268" max="268" width="12.1640625" style="44" bestFit="1" customWidth="1"/>
    <col min="269" max="512" width="11.6640625" style="44"/>
    <col min="513" max="513" width="20.5" style="44" customWidth="1"/>
    <col min="514" max="514" width="74" style="44" customWidth="1"/>
    <col min="515" max="515" width="25.83203125" style="44" customWidth="1"/>
    <col min="516" max="517" width="22.5" style="44" bestFit="1" customWidth="1"/>
    <col min="518" max="518" width="21.1640625" style="44" bestFit="1" customWidth="1"/>
    <col min="519" max="519" width="20" style="44" bestFit="1" customWidth="1"/>
    <col min="520" max="520" width="15.33203125" style="44" bestFit="1" customWidth="1"/>
    <col min="521" max="521" width="19.83203125" style="44" bestFit="1" customWidth="1"/>
    <col min="522" max="522" width="12.1640625" style="44" bestFit="1" customWidth="1"/>
    <col min="523" max="523" width="19.83203125" style="44" bestFit="1" customWidth="1"/>
    <col min="524" max="524" width="12.1640625" style="44" bestFit="1" customWidth="1"/>
    <col min="525" max="768" width="11.6640625" style="44"/>
    <col min="769" max="769" width="20.5" style="44" customWidth="1"/>
    <col min="770" max="770" width="74" style="44" customWidth="1"/>
    <col min="771" max="771" width="25.83203125" style="44" customWidth="1"/>
    <col min="772" max="773" width="22.5" style="44" bestFit="1" customWidth="1"/>
    <col min="774" max="774" width="21.1640625" style="44" bestFit="1" customWidth="1"/>
    <col min="775" max="775" width="20" style="44" bestFit="1" customWidth="1"/>
    <col min="776" max="776" width="15.33203125" style="44" bestFit="1" customWidth="1"/>
    <col min="777" max="777" width="19.83203125" style="44" bestFit="1" customWidth="1"/>
    <col min="778" max="778" width="12.1640625" style="44" bestFit="1" customWidth="1"/>
    <col min="779" max="779" width="19.83203125" style="44" bestFit="1" customWidth="1"/>
    <col min="780" max="780" width="12.1640625" style="44" bestFit="1" customWidth="1"/>
    <col min="781" max="1024" width="11.6640625" style="44"/>
    <col min="1025" max="1025" width="20.5" style="44" customWidth="1"/>
    <col min="1026" max="1026" width="74" style="44" customWidth="1"/>
    <col min="1027" max="1027" width="25.83203125" style="44" customWidth="1"/>
    <col min="1028" max="1029" width="22.5" style="44" bestFit="1" customWidth="1"/>
    <col min="1030" max="1030" width="21.1640625" style="44" bestFit="1" customWidth="1"/>
    <col min="1031" max="1031" width="20" style="44" bestFit="1" customWidth="1"/>
    <col min="1032" max="1032" width="15.33203125" style="44" bestFit="1" customWidth="1"/>
    <col min="1033" max="1033" width="19.83203125" style="44" bestFit="1" customWidth="1"/>
    <col min="1034" max="1034" width="12.1640625" style="44" bestFit="1" customWidth="1"/>
    <col min="1035" max="1035" width="19.83203125" style="44" bestFit="1" customWidth="1"/>
    <col min="1036" max="1036" width="12.1640625" style="44" bestFit="1" customWidth="1"/>
    <col min="1037" max="1280" width="11.6640625" style="44"/>
    <col min="1281" max="1281" width="20.5" style="44" customWidth="1"/>
    <col min="1282" max="1282" width="74" style="44" customWidth="1"/>
    <col min="1283" max="1283" width="25.83203125" style="44" customWidth="1"/>
    <col min="1284" max="1285" width="22.5" style="44" bestFit="1" customWidth="1"/>
    <col min="1286" max="1286" width="21.1640625" style="44" bestFit="1" customWidth="1"/>
    <col min="1287" max="1287" width="20" style="44" bestFit="1" customWidth="1"/>
    <col min="1288" max="1288" width="15.33203125" style="44" bestFit="1" customWidth="1"/>
    <col min="1289" max="1289" width="19.83203125" style="44" bestFit="1" customWidth="1"/>
    <col min="1290" max="1290" width="12.1640625" style="44" bestFit="1" customWidth="1"/>
    <col min="1291" max="1291" width="19.83203125" style="44" bestFit="1" customWidth="1"/>
    <col min="1292" max="1292" width="12.1640625" style="44" bestFit="1" customWidth="1"/>
    <col min="1293" max="1536" width="11.6640625" style="44"/>
    <col min="1537" max="1537" width="20.5" style="44" customWidth="1"/>
    <col min="1538" max="1538" width="74" style="44" customWidth="1"/>
    <col min="1539" max="1539" width="25.83203125" style="44" customWidth="1"/>
    <col min="1540" max="1541" width="22.5" style="44" bestFit="1" customWidth="1"/>
    <col min="1542" max="1542" width="21.1640625" style="44" bestFit="1" customWidth="1"/>
    <col min="1543" max="1543" width="20" style="44" bestFit="1" customWidth="1"/>
    <col min="1544" max="1544" width="15.33203125" style="44" bestFit="1" customWidth="1"/>
    <col min="1545" max="1545" width="19.83203125" style="44" bestFit="1" customWidth="1"/>
    <col min="1546" max="1546" width="12.1640625" style="44" bestFit="1" customWidth="1"/>
    <col min="1547" max="1547" width="19.83203125" style="44" bestFit="1" customWidth="1"/>
    <col min="1548" max="1548" width="12.1640625" style="44" bestFit="1" customWidth="1"/>
    <col min="1549" max="1792" width="11.6640625" style="44"/>
    <col min="1793" max="1793" width="20.5" style="44" customWidth="1"/>
    <col min="1794" max="1794" width="74" style="44" customWidth="1"/>
    <col min="1795" max="1795" width="25.83203125" style="44" customWidth="1"/>
    <col min="1796" max="1797" width="22.5" style="44" bestFit="1" customWidth="1"/>
    <col min="1798" max="1798" width="21.1640625" style="44" bestFit="1" customWidth="1"/>
    <col min="1799" max="1799" width="20" style="44" bestFit="1" customWidth="1"/>
    <col min="1800" max="1800" width="15.33203125" style="44" bestFit="1" customWidth="1"/>
    <col min="1801" max="1801" width="19.83203125" style="44" bestFit="1" customWidth="1"/>
    <col min="1802" max="1802" width="12.1640625" style="44" bestFit="1" customWidth="1"/>
    <col min="1803" max="1803" width="19.83203125" style="44" bestFit="1" customWidth="1"/>
    <col min="1804" max="1804" width="12.1640625" style="44" bestFit="1" customWidth="1"/>
    <col min="1805" max="2048" width="11.6640625" style="44"/>
    <col min="2049" max="2049" width="20.5" style="44" customWidth="1"/>
    <col min="2050" max="2050" width="74" style="44" customWidth="1"/>
    <col min="2051" max="2051" width="25.83203125" style="44" customWidth="1"/>
    <col min="2052" max="2053" width="22.5" style="44" bestFit="1" customWidth="1"/>
    <col min="2054" max="2054" width="21.1640625" style="44" bestFit="1" customWidth="1"/>
    <col min="2055" max="2055" width="20" style="44" bestFit="1" customWidth="1"/>
    <col min="2056" max="2056" width="15.33203125" style="44" bestFit="1" customWidth="1"/>
    <col min="2057" max="2057" width="19.83203125" style="44" bestFit="1" customWidth="1"/>
    <col min="2058" max="2058" width="12.1640625" style="44" bestFit="1" customWidth="1"/>
    <col min="2059" max="2059" width="19.83203125" style="44" bestFit="1" customWidth="1"/>
    <col min="2060" max="2060" width="12.1640625" style="44" bestFit="1" customWidth="1"/>
    <col min="2061" max="2304" width="11.6640625" style="44"/>
    <col min="2305" max="2305" width="20.5" style="44" customWidth="1"/>
    <col min="2306" max="2306" width="74" style="44" customWidth="1"/>
    <col min="2307" max="2307" width="25.83203125" style="44" customWidth="1"/>
    <col min="2308" max="2309" width="22.5" style="44" bestFit="1" customWidth="1"/>
    <col min="2310" max="2310" width="21.1640625" style="44" bestFit="1" customWidth="1"/>
    <col min="2311" max="2311" width="20" style="44" bestFit="1" customWidth="1"/>
    <col min="2312" max="2312" width="15.33203125" style="44" bestFit="1" customWidth="1"/>
    <col min="2313" max="2313" width="19.83203125" style="44" bestFit="1" customWidth="1"/>
    <col min="2314" max="2314" width="12.1640625" style="44" bestFit="1" customWidth="1"/>
    <col min="2315" max="2315" width="19.83203125" style="44" bestFit="1" customWidth="1"/>
    <col min="2316" max="2316" width="12.1640625" style="44" bestFit="1" customWidth="1"/>
    <col min="2317" max="2560" width="11.6640625" style="44"/>
    <col min="2561" max="2561" width="20.5" style="44" customWidth="1"/>
    <col min="2562" max="2562" width="74" style="44" customWidth="1"/>
    <col min="2563" max="2563" width="25.83203125" style="44" customWidth="1"/>
    <col min="2564" max="2565" width="22.5" style="44" bestFit="1" customWidth="1"/>
    <col min="2566" max="2566" width="21.1640625" style="44" bestFit="1" customWidth="1"/>
    <col min="2567" max="2567" width="20" style="44" bestFit="1" customWidth="1"/>
    <col min="2568" max="2568" width="15.33203125" style="44" bestFit="1" customWidth="1"/>
    <col min="2569" max="2569" width="19.83203125" style="44" bestFit="1" customWidth="1"/>
    <col min="2570" max="2570" width="12.1640625" style="44" bestFit="1" customWidth="1"/>
    <col min="2571" max="2571" width="19.83203125" style="44" bestFit="1" customWidth="1"/>
    <col min="2572" max="2572" width="12.1640625" style="44" bestFit="1" customWidth="1"/>
    <col min="2573" max="2816" width="11.6640625" style="44"/>
    <col min="2817" max="2817" width="20.5" style="44" customWidth="1"/>
    <col min="2818" max="2818" width="74" style="44" customWidth="1"/>
    <col min="2819" max="2819" width="25.83203125" style="44" customWidth="1"/>
    <col min="2820" max="2821" width="22.5" style="44" bestFit="1" customWidth="1"/>
    <col min="2822" max="2822" width="21.1640625" style="44" bestFit="1" customWidth="1"/>
    <col min="2823" max="2823" width="20" style="44" bestFit="1" customWidth="1"/>
    <col min="2824" max="2824" width="15.33203125" style="44" bestFit="1" customWidth="1"/>
    <col min="2825" max="2825" width="19.83203125" style="44" bestFit="1" customWidth="1"/>
    <col min="2826" max="2826" width="12.1640625" style="44" bestFit="1" customWidth="1"/>
    <col min="2827" max="2827" width="19.83203125" style="44" bestFit="1" customWidth="1"/>
    <col min="2828" max="2828" width="12.1640625" style="44" bestFit="1" customWidth="1"/>
    <col min="2829" max="3072" width="11.6640625" style="44"/>
    <col min="3073" max="3073" width="20.5" style="44" customWidth="1"/>
    <col min="3074" max="3074" width="74" style="44" customWidth="1"/>
    <col min="3075" max="3075" width="25.83203125" style="44" customWidth="1"/>
    <col min="3076" max="3077" width="22.5" style="44" bestFit="1" customWidth="1"/>
    <col min="3078" max="3078" width="21.1640625" style="44" bestFit="1" customWidth="1"/>
    <col min="3079" max="3079" width="20" style="44" bestFit="1" customWidth="1"/>
    <col min="3080" max="3080" width="15.33203125" style="44" bestFit="1" customWidth="1"/>
    <col min="3081" max="3081" width="19.83203125" style="44" bestFit="1" customWidth="1"/>
    <col min="3082" max="3082" width="12.1640625" style="44" bestFit="1" customWidth="1"/>
    <col min="3083" max="3083" width="19.83203125" style="44" bestFit="1" customWidth="1"/>
    <col min="3084" max="3084" width="12.1640625" style="44" bestFit="1" customWidth="1"/>
    <col min="3085" max="3328" width="11.6640625" style="44"/>
    <col min="3329" max="3329" width="20.5" style="44" customWidth="1"/>
    <col min="3330" max="3330" width="74" style="44" customWidth="1"/>
    <col min="3331" max="3331" width="25.83203125" style="44" customWidth="1"/>
    <col min="3332" max="3333" width="22.5" style="44" bestFit="1" customWidth="1"/>
    <col min="3334" max="3334" width="21.1640625" style="44" bestFit="1" customWidth="1"/>
    <col min="3335" max="3335" width="20" style="44" bestFit="1" customWidth="1"/>
    <col min="3336" max="3336" width="15.33203125" style="44" bestFit="1" customWidth="1"/>
    <col min="3337" max="3337" width="19.83203125" style="44" bestFit="1" customWidth="1"/>
    <col min="3338" max="3338" width="12.1640625" style="44" bestFit="1" customWidth="1"/>
    <col min="3339" max="3339" width="19.83203125" style="44" bestFit="1" customWidth="1"/>
    <col min="3340" max="3340" width="12.1640625" style="44" bestFit="1" customWidth="1"/>
    <col min="3341" max="3584" width="11.6640625" style="44"/>
    <col min="3585" max="3585" width="20.5" style="44" customWidth="1"/>
    <col min="3586" max="3586" width="74" style="44" customWidth="1"/>
    <col min="3587" max="3587" width="25.83203125" style="44" customWidth="1"/>
    <col min="3588" max="3589" width="22.5" style="44" bestFit="1" customWidth="1"/>
    <col min="3590" max="3590" width="21.1640625" style="44" bestFit="1" customWidth="1"/>
    <col min="3591" max="3591" width="20" style="44" bestFit="1" customWidth="1"/>
    <col min="3592" max="3592" width="15.33203125" style="44" bestFit="1" customWidth="1"/>
    <col min="3593" max="3593" width="19.83203125" style="44" bestFit="1" customWidth="1"/>
    <col min="3594" max="3594" width="12.1640625" style="44" bestFit="1" customWidth="1"/>
    <col min="3595" max="3595" width="19.83203125" style="44" bestFit="1" customWidth="1"/>
    <col min="3596" max="3596" width="12.1640625" style="44" bestFit="1" customWidth="1"/>
    <col min="3597" max="3840" width="11.6640625" style="44"/>
    <col min="3841" max="3841" width="20.5" style="44" customWidth="1"/>
    <col min="3842" max="3842" width="74" style="44" customWidth="1"/>
    <col min="3843" max="3843" width="25.83203125" style="44" customWidth="1"/>
    <col min="3844" max="3845" width="22.5" style="44" bestFit="1" customWidth="1"/>
    <col min="3846" max="3846" width="21.1640625" style="44" bestFit="1" customWidth="1"/>
    <col min="3847" max="3847" width="20" style="44" bestFit="1" customWidth="1"/>
    <col min="3848" max="3848" width="15.33203125" style="44" bestFit="1" customWidth="1"/>
    <col min="3849" max="3849" width="19.83203125" style="44" bestFit="1" customWidth="1"/>
    <col min="3850" max="3850" width="12.1640625" style="44" bestFit="1" customWidth="1"/>
    <col min="3851" max="3851" width="19.83203125" style="44" bestFit="1" customWidth="1"/>
    <col min="3852" max="3852" width="12.1640625" style="44" bestFit="1" customWidth="1"/>
    <col min="3853" max="4096" width="11.6640625" style="44"/>
    <col min="4097" max="4097" width="20.5" style="44" customWidth="1"/>
    <col min="4098" max="4098" width="74" style="44" customWidth="1"/>
    <col min="4099" max="4099" width="25.83203125" style="44" customWidth="1"/>
    <col min="4100" max="4101" width="22.5" style="44" bestFit="1" customWidth="1"/>
    <col min="4102" max="4102" width="21.1640625" style="44" bestFit="1" customWidth="1"/>
    <col min="4103" max="4103" width="20" style="44" bestFit="1" customWidth="1"/>
    <col min="4104" max="4104" width="15.33203125" style="44" bestFit="1" customWidth="1"/>
    <col min="4105" max="4105" width="19.83203125" style="44" bestFit="1" customWidth="1"/>
    <col min="4106" max="4106" width="12.1640625" style="44" bestFit="1" customWidth="1"/>
    <col min="4107" max="4107" width="19.83203125" style="44" bestFit="1" customWidth="1"/>
    <col min="4108" max="4108" width="12.1640625" style="44" bestFit="1" customWidth="1"/>
    <col min="4109" max="4352" width="11.6640625" style="44"/>
    <col min="4353" max="4353" width="20.5" style="44" customWidth="1"/>
    <col min="4354" max="4354" width="74" style="44" customWidth="1"/>
    <col min="4355" max="4355" width="25.83203125" style="44" customWidth="1"/>
    <col min="4356" max="4357" width="22.5" style="44" bestFit="1" customWidth="1"/>
    <col min="4358" max="4358" width="21.1640625" style="44" bestFit="1" customWidth="1"/>
    <col min="4359" max="4359" width="20" style="44" bestFit="1" customWidth="1"/>
    <col min="4360" max="4360" width="15.33203125" style="44" bestFit="1" customWidth="1"/>
    <col min="4361" max="4361" width="19.83203125" style="44" bestFit="1" customWidth="1"/>
    <col min="4362" max="4362" width="12.1640625" style="44" bestFit="1" customWidth="1"/>
    <col min="4363" max="4363" width="19.83203125" style="44" bestFit="1" customWidth="1"/>
    <col min="4364" max="4364" width="12.1640625" style="44" bestFit="1" customWidth="1"/>
    <col min="4365" max="4608" width="11.6640625" style="44"/>
    <col min="4609" max="4609" width="20.5" style="44" customWidth="1"/>
    <col min="4610" max="4610" width="74" style="44" customWidth="1"/>
    <col min="4611" max="4611" width="25.83203125" style="44" customWidth="1"/>
    <col min="4612" max="4613" width="22.5" style="44" bestFit="1" customWidth="1"/>
    <col min="4614" max="4614" width="21.1640625" style="44" bestFit="1" customWidth="1"/>
    <col min="4615" max="4615" width="20" style="44" bestFit="1" customWidth="1"/>
    <col min="4616" max="4616" width="15.33203125" style="44" bestFit="1" customWidth="1"/>
    <col min="4617" max="4617" width="19.83203125" style="44" bestFit="1" customWidth="1"/>
    <col min="4618" max="4618" width="12.1640625" style="44" bestFit="1" customWidth="1"/>
    <col min="4619" max="4619" width="19.83203125" style="44" bestFit="1" customWidth="1"/>
    <col min="4620" max="4620" width="12.1640625" style="44" bestFit="1" customWidth="1"/>
    <col min="4621" max="4864" width="11.6640625" style="44"/>
    <col min="4865" max="4865" width="20.5" style="44" customWidth="1"/>
    <col min="4866" max="4866" width="74" style="44" customWidth="1"/>
    <col min="4867" max="4867" width="25.83203125" style="44" customWidth="1"/>
    <col min="4868" max="4869" width="22.5" style="44" bestFit="1" customWidth="1"/>
    <col min="4870" max="4870" width="21.1640625" style="44" bestFit="1" customWidth="1"/>
    <col min="4871" max="4871" width="20" style="44" bestFit="1" customWidth="1"/>
    <col min="4872" max="4872" width="15.33203125" style="44" bestFit="1" customWidth="1"/>
    <col min="4873" max="4873" width="19.83203125" style="44" bestFit="1" customWidth="1"/>
    <col min="4874" max="4874" width="12.1640625" style="44" bestFit="1" customWidth="1"/>
    <col min="4875" max="4875" width="19.83203125" style="44" bestFit="1" customWidth="1"/>
    <col min="4876" max="4876" width="12.1640625" style="44" bestFit="1" customWidth="1"/>
    <col min="4877" max="5120" width="11.6640625" style="44"/>
    <col min="5121" max="5121" width="20.5" style="44" customWidth="1"/>
    <col min="5122" max="5122" width="74" style="44" customWidth="1"/>
    <col min="5123" max="5123" width="25.83203125" style="44" customWidth="1"/>
    <col min="5124" max="5125" width="22.5" style="44" bestFit="1" customWidth="1"/>
    <col min="5126" max="5126" width="21.1640625" style="44" bestFit="1" customWidth="1"/>
    <col min="5127" max="5127" width="20" style="44" bestFit="1" customWidth="1"/>
    <col min="5128" max="5128" width="15.33203125" style="44" bestFit="1" customWidth="1"/>
    <col min="5129" max="5129" width="19.83203125" style="44" bestFit="1" customWidth="1"/>
    <col min="5130" max="5130" width="12.1640625" style="44" bestFit="1" customWidth="1"/>
    <col min="5131" max="5131" width="19.83203125" style="44" bestFit="1" customWidth="1"/>
    <col min="5132" max="5132" width="12.1640625" style="44" bestFit="1" customWidth="1"/>
    <col min="5133" max="5376" width="11.6640625" style="44"/>
    <col min="5377" max="5377" width="20.5" style="44" customWidth="1"/>
    <col min="5378" max="5378" width="74" style="44" customWidth="1"/>
    <col min="5379" max="5379" width="25.83203125" style="44" customWidth="1"/>
    <col min="5380" max="5381" width="22.5" style="44" bestFit="1" customWidth="1"/>
    <col min="5382" max="5382" width="21.1640625" style="44" bestFit="1" customWidth="1"/>
    <col min="5383" max="5383" width="20" style="44" bestFit="1" customWidth="1"/>
    <col min="5384" max="5384" width="15.33203125" style="44" bestFit="1" customWidth="1"/>
    <col min="5385" max="5385" width="19.83203125" style="44" bestFit="1" customWidth="1"/>
    <col min="5386" max="5386" width="12.1640625" style="44" bestFit="1" customWidth="1"/>
    <col min="5387" max="5387" width="19.83203125" style="44" bestFit="1" customWidth="1"/>
    <col min="5388" max="5388" width="12.1640625" style="44" bestFit="1" customWidth="1"/>
    <col min="5389" max="5632" width="11.6640625" style="44"/>
    <col min="5633" max="5633" width="20.5" style="44" customWidth="1"/>
    <col min="5634" max="5634" width="74" style="44" customWidth="1"/>
    <col min="5635" max="5635" width="25.83203125" style="44" customWidth="1"/>
    <col min="5636" max="5637" width="22.5" style="44" bestFit="1" customWidth="1"/>
    <col min="5638" max="5638" width="21.1640625" style="44" bestFit="1" customWidth="1"/>
    <col min="5639" max="5639" width="20" style="44" bestFit="1" customWidth="1"/>
    <col min="5640" max="5640" width="15.33203125" style="44" bestFit="1" customWidth="1"/>
    <col min="5641" max="5641" width="19.83203125" style="44" bestFit="1" customWidth="1"/>
    <col min="5642" max="5642" width="12.1640625" style="44" bestFit="1" customWidth="1"/>
    <col min="5643" max="5643" width="19.83203125" style="44" bestFit="1" customWidth="1"/>
    <col min="5644" max="5644" width="12.1640625" style="44" bestFit="1" customWidth="1"/>
    <col min="5645" max="5888" width="11.6640625" style="44"/>
    <col min="5889" max="5889" width="20.5" style="44" customWidth="1"/>
    <col min="5890" max="5890" width="74" style="44" customWidth="1"/>
    <col min="5891" max="5891" width="25.83203125" style="44" customWidth="1"/>
    <col min="5892" max="5893" width="22.5" style="44" bestFit="1" customWidth="1"/>
    <col min="5894" max="5894" width="21.1640625" style="44" bestFit="1" customWidth="1"/>
    <col min="5895" max="5895" width="20" style="44" bestFit="1" customWidth="1"/>
    <col min="5896" max="5896" width="15.33203125" style="44" bestFit="1" customWidth="1"/>
    <col min="5897" max="5897" width="19.83203125" style="44" bestFit="1" customWidth="1"/>
    <col min="5898" max="5898" width="12.1640625" style="44" bestFit="1" customWidth="1"/>
    <col min="5899" max="5899" width="19.83203125" style="44" bestFit="1" customWidth="1"/>
    <col min="5900" max="5900" width="12.1640625" style="44" bestFit="1" customWidth="1"/>
    <col min="5901" max="6144" width="11.6640625" style="44"/>
    <col min="6145" max="6145" width="20.5" style="44" customWidth="1"/>
    <col min="6146" max="6146" width="74" style="44" customWidth="1"/>
    <col min="6147" max="6147" width="25.83203125" style="44" customWidth="1"/>
    <col min="6148" max="6149" width="22.5" style="44" bestFit="1" customWidth="1"/>
    <col min="6150" max="6150" width="21.1640625" style="44" bestFit="1" customWidth="1"/>
    <col min="6151" max="6151" width="20" style="44" bestFit="1" customWidth="1"/>
    <col min="6152" max="6152" width="15.33203125" style="44" bestFit="1" customWidth="1"/>
    <col min="6153" max="6153" width="19.83203125" style="44" bestFit="1" customWidth="1"/>
    <col min="6154" max="6154" width="12.1640625" style="44" bestFit="1" customWidth="1"/>
    <col min="6155" max="6155" width="19.83203125" style="44" bestFit="1" customWidth="1"/>
    <col min="6156" max="6156" width="12.1640625" style="44" bestFit="1" customWidth="1"/>
    <col min="6157" max="6400" width="11.6640625" style="44"/>
    <col min="6401" max="6401" width="20.5" style="44" customWidth="1"/>
    <col min="6402" max="6402" width="74" style="44" customWidth="1"/>
    <col min="6403" max="6403" width="25.83203125" style="44" customWidth="1"/>
    <col min="6404" max="6405" width="22.5" style="44" bestFit="1" customWidth="1"/>
    <col min="6406" max="6406" width="21.1640625" style="44" bestFit="1" customWidth="1"/>
    <col min="6407" max="6407" width="20" style="44" bestFit="1" customWidth="1"/>
    <col min="6408" max="6408" width="15.33203125" style="44" bestFit="1" customWidth="1"/>
    <col min="6409" max="6409" width="19.83203125" style="44" bestFit="1" customWidth="1"/>
    <col min="6410" max="6410" width="12.1640625" style="44" bestFit="1" customWidth="1"/>
    <col min="6411" max="6411" width="19.83203125" style="44" bestFit="1" customWidth="1"/>
    <col min="6412" max="6412" width="12.1640625" style="44" bestFit="1" customWidth="1"/>
    <col min="6413" max="6656" width="11.6640625" style="44"/>
    <col min="6657" max="6657" width="20.5" style="44" customWidth="1"/>
    <col min="6658" max="6658" width="74" style="44" customWidth="1"/>
    <col min="6659" max="6659" width="25.83203125" style="44" customWidth="1"/>
    <col min="6660" max="6661" width="22.5" style="44" bestFit="1" customWidth="1"/>
    <col min="6662" max="6662" width="21.1640625" style="44" bestFit="1" customWidth="1"/>
    <col min="6663" max="6663" width="20" style="44" bestFit="1" customWidth="1"/>
    <col min="6664" max="6664" width="15.33203125" style="44" bestFit="1" customWidth="1"/>
    <col min="6665" max="6665" width="19.83203125" style="44" bestFit="1" customWidth="1"/>
    <col min="6666" max="6666" width="12.1640625" style="44" bestFit="1" customWidth="1"/>
    <col min="6667" max="6667" width="19.83203125" style="44" bestFit="1" customWidth="1"/>
    <col min="6668" max="6668" width="12.1640625" style="44" bestFit="1" customWidth="1"/>
    <col min="6669" max="6912" width="11.6640625" style="44"/>
    <col min="6913" max="6913" width="20.5" style="44" customWidth="1"/>
    <col min="6914" max="6914" width="74" style="44" customWidth="1"/>
    <col min="6915" max="6915" width="25.83203125" style="44" customWidth="1"/>
    <col min="6916" max="6917" width="22.5" style="44" bestFit="1" customWidth="1"/>
    <col min="6918" max="6918" width="21.1640625" style="44" bestFit="1" customWidth="1"/>
    <col min="6919" max="6919" width="20" style="44" bestFit="1" customWidth="1"/>
    <col min="6920" max="6920" width="15.33203125" style="44" bestFit="1" customWidth="1"/>
    <col min="6921" max="6921" width="19.83203125" style="44" bestFit="1" customWidth="1"/>
    <col min="6922" max="6922" width="12.1640625" style="44" bestFit="1" customWidth="1"/>
    <col min="6923" max="6923" width="19.83203125" style="44" bestFit="1" customWidth="1"/>
    <col min="6924" max="6924" width="12.1640625" style="44" bestFit="1" customWidth="1"/>
    <col min="6925" max="7168" width="11.6640625" style="44"/>
    <col min="7169" max="7169" width="20.5" style="44" customWidth="1"/>
    <col min="7170" max="7170" width="74" style="44" customWidth="1"/>
    <col min="7171" max="7171" width="25.83203125" style="44" customWidth="1"/>
    <col min="7172" max="7173" width="22.5" style="44" bestFit="1" customWidth="1"/>
    <col min="7174" max="7174" width="21.1640625" style="44" bestFit="1" customWidth="1"/>
    <col min="7175" max="7175" width="20" style="44" bestFit="1" customWidth="1"/>
    <col min="7176" max="7176" width="15.33203125" style="44" bestFit="1" customWidth="1"/>
    <col min="7177" max="7177" width="19.83203125" style="44" bestFit="1" customWidth="1"/>
    <col min="7178" max="7178" width="12.1640625" style="44" bestFit="1" customWidth="1"/>
    <col min="7179" max="7179" width="19.83203125" style="44" bestFit="1" customWidth="1"/>
    <col min="7180" max="7180" width="12.1640625" style="44" bestFit="1" customWidth="1"/>
    <col min="7181" max="7424" width="11.6640625" style="44"/>
    <col min="7425" max="7425" width="20.5" style="44" customWidth="1"/>
    <col min="7426" max="7426" width="74" style="44" customWidth="1"/>
    <col min="7427" max="7427" width="25.83203125" style="44" customWidth="1"/>
    <col min="7428" max="7429" width="22.5" style="44" bestFit="1" customWidth="1"/>
    <col min="7430" max="7430" width="21.1640625" style="44" bestFit="1" customWidth="1"/>
    <col min="7431" max="7431" width="20" style="44" bestFit="1" customWidth="1"/>
    <col min="7432" max="7432" width="15.33203125" style="44" bestFit="1" customWidth="1"/>
    <col min="7433" max="7433" width="19.83203125" style="44" bestFit="1" customWidth="1"/>
    <col min="7434" max="7434" width="12.1640625" style="44" bestFit="1" customWidth="1"/>
    <col min="7435" max="7435" width="19.83203125" style="44" bestFit="1" customWidth="1"/>
    <col min="7436" max="7436" width="12.1640625" style="44" bestFit="1" customWidth="1"/>
    <col min="7437" max="7680" width="11.6640625" style="44"/>
    <col min="7681" max="7681" width="20.5" style="44" customWidth="1"/>
    <col min="7682" max="7682" width="74" style="44" customWidth="1"/>
    <col min="7683" max="7683" width="25.83203125" style="44" customWidth="1"/>
    <col min="7684" max="7685" width="22.5" style="44" bestFit="1" customWidth="1"/>
    <col min="7686" max="7686" width="21.1640625" style="44" bestFit="1" customWidth="1"/>
    <col min="7687" max="7687" width="20" style="44" bestFit="1" customWidth="1"/>
    <col min="7688" max="7688" width="15.33203125" style="44" bestFit="1" customWidth="1"/>
    <col min="7689" max="7689" width="19.83203125" style="44" bestFit="1" customWidth="1"/>
    <col min="7690" max="7690" width="12.1640625" style="44" bestFit="1" customWidth="1"/>
    <col min="7691" max="7691" width="19.83203125" style="44" bestFit="1" customWidth="1"/>
    <col min="7692" max="7692" width="12.1640625" style="44" bestFit="1" customWidth="1"/>
    <col min="7693" max="7936" width="11.6640625" style="44"/>
    <col min="7937" max="7937" width="20.5" style="44" customWidth="1"/>
    <col min="7938" max="7938" width="74" style="44" customWidth="1"/>
    <col min="7939" max="7939" width="25.83203125" style="44" customWidth="1"/>
    <col min="7940" max="7941" width="22.5" style="44" bestFit="1" customWidth="1"/>
    <col min="7942" max="7942" width="21.1640625" style="44" bestFit="1" customWidth="1"/>
    <col min="7943" max="7943" width="20" style="44" bestFit="1" customWidth="1"/>
    <col min="7944" max="7944" width="15.33203125" style="44" bestFit="1" customWidth="1"/>
    <col min="7945" max="7945" width="19.83203125" style="44" bestFit="1" customWidth="1"/>
    <col min="7946" max="7946" width="12.1640625" style="44" bestFit="1" customWidth="1"/>
    <col min="7947" max="7947" width="19.83203125" style="44" bestFit="1" customWidth="1"/>
    <col min="7948" max="7948" width="12.1640625" style="44" bestFit="1" customWidth="1"/>
    <col min="7949" max="8192" width="11.6640625" style="44"/>
    <col min="8193" max="8193" width="20.5" style="44" customWidth="1"/>
    <col min="8194" max="8194" width="74" style="44" customWidth="1"/>
    <col min="8195" max="8195" width="25.83203125" style="44" customWidth="1"/>
    <col min="8196" max="8197" width="22.5" style="44" bestFit="1" customWidth="1"/>
    <col min="8198" max="8198" width="21.1640625" style="44" bestFit="1" customWidth="1"/>
    <col min="8199" max="8199" width="20" style="44" bestFit="1" customWidth="1"/>
    <col min="8200" max="8200" width="15.33203125" style="44" bestFit="1" customWidth="1"/>
    <col min="8201" max="8201" width="19.83203125" style="44" bestFit="1" customWidth="1"/>
    <col min="8202" max="8202" width="12.1640625" style="44" bestFit="1" customWidth="1"/>
    <col min="8203" max="8203" width="19.83203125" style="44" bestFit="1" customWidth="1"/>
    <col min="8204" max="8204" width="12.1640625" style="44" bestFit="1" customWidth="1"/>
    <col min="8205" max="8448" width="11.6640625" style="44"/>
    <col min="8449" max="8449" width="20.5" style="44" customWidth="1"/>
    <col min="8450" max="8450" width="74" style="44" customWidth="1"/>
    <col min="8451" max="8451" width="25.83203125" style="44" customWidth="1"/>
    <col min="8452" max="8453" width="22.5" style="44" bestFit="1" customWidth="1"/>
    <col min="8454" max="8454" width="21.1640625" style="44" bestFit="1" customWidth="1"/>
    <col min="8455" max="8455" width="20" style="44" bestFit="1" customWidth="1"/>
    <col min="8456" max="8456" width="15.33203125" style="44" bestFit="1" customWidth="1"/>
    <col min="8457" max="8457" width="19.83203125" style="44" bestFit="1" customWidth="1"/>
    <col min="8458" max="8458" width="12.1640625" style="44" bestFit="1" customWidth="1"/>
    <col min="8459" max="8459" width="19.83203125" style="44" bestFit="1" customWidth="1"/>
    <col min="8460" max="8460" width="12.1640625" style="44" bestFit="1" customWidth="1"/>
    <col min="8461" max="8704" width="11.6640625" style="44"/>
    <col min="8705" max="8705" width="20.5" style="44" customWidth="1"/>
    <col min="8706" max="8706" width="74" style="44" customWidth="1"/>
    <col min="8707" max="8707" width="25.83203125" style="44" customWidth="1"/>
    <col min="8708" max="8709" width="22.5" style="44" bestFit="1" customWidth="1"/>
    <col min="8710" max="8710" width="21.1640625" style="44" bestFit="1" customWidth="1"/>
    <col min="8711" max="8711" width="20" style="44" bestFit="1" customWidth="1"/>
    <col min="8712" max="8712" width="15.33203125" style="44" bestFit="1" customWidth="1"/>
    <col min="8713" max="8713" width="19.83203125" style="44" bestFit="1" customWidth="1"/>
    <col min="8714" max="8714" width="12.1640625" style="44" bestFit="1" customWidth="1"/>
    <col min="8715" max="8715" width="19.83203125" style="44" bestFit="1" customWidth="1"/>
    <col min="8716" max="8716" width="12.1640625" style="44" bestFit="1" customWidth="1"/>
    <col min="8717" max="8960" width="11.6640625" style="44"/>
    <col min="8961" max="8961" width="20.5" style="44" customWidth="1"/>
    <col min="8962" max="8962" width="74" style="44" customWidth="1"/>
    <col min="8963" max="8963" width="25.83203125" style="44" customWidth="1"/>
    <col min="8964" max="8965" width="22.5" style="44" bestFit="1" customWidth="1"/>
    <col min="8966" max="8966" width="21.1640625" style="44" bestFit="1" customWidth="1"/>
    <col min="8967" max="8967" width="20" style="44" bestFit="1" customWidth="1"/>
    <col min="8968" max="8968" width="15.33203125" style="44" bestFit="1" customWidth="1"/>
    <col min="8969" max="8969" width="19.83203125" style="44" bestFit="1" customWidth="1"/>
    <col min="8970" max="8970" width="12.1640625" style="44" bestFit="1" customWidth="1"/>
    <col min="8971" max="8971" width="19.83203125" style="44" bestFit="1" customWidth="1"/>
    <col min="8972" max="8972" width="12.1640625" style="44" bestFit="1" customWidth="1"/>
    <col min="8973" max="9216" width="11.6640625" style="44"/>
    <col min="9217" max="9217" width="20.5" style="44" customWidth="1"/>
    <col min="9218" max="9218" width="74" style="44" customWidth="1"/>
    <col min="9219" max="9219" width="25.83203125" style="44" customWidth="1"/>
    <col min="9220" max="9221" width="22.5" style="44" bestFit="1" customWidth="1"/>
    <col min="9222" max="9222" width="21.1640625" style="44" bestFit="1" customWidth="1"/>
    <col min="9223" max="9223" width="20" style="44" bestFit="1" customWidth="1"/>
    <col min="9224" max="9224" width="15.33203125" style="44" bestFit="1" customWidth="1"/>
    <col min="9225" max="9225" width="19.83203125" style="44" bestFit="1" customWidth="1"/>
    <col min="9226" max="9226" width="12.1640625" style="44" bestFit="1" customWidth="1"/>
    <col min="9227" max="9227" width="19.83203125" style="44" bestFit="1" customWidth="1"/>
    <col min="9228" max="9228" width="12.1640625" style="44" bestFit="1" customWidth="1"/>
    <col min="9229" max="9472" width="11.6640625" style="44"/>
    <col min="9473" max="9473" width="20.5" style="44" customWidth="1"/>
    <col min="9474" max="9474" width="74" style="44" customWidth="1"/>
    <col min="9475" max="9475" width="25.83203125" style="44" customWidth="1"/>
    <col min="9476" max="9477" width="22.5" style="44" bestFit="1" customWidth="1"/>
    <col min="9478" max="9478" width="21.1640625" style="44" bestFit="1" customWidth="1"/>
    <col min="9479" max="9479" width="20" style="44" bestFit="1" customWidth="1"/>
    <col min="9480" max="9480" width="15.33203125" style="44" bestFit="1" customWidth="1"/>
    <col min="9481" max="9481" width="19.83203125" style="44" bestFit="1" customWidth="1"/>
    <col min="9482" max="9482" width="12.1640625" style="44" bestFit="1" customWidth="1"/>
    <col min="9483" max="9483" width="19.83203125" style="44" bestFit="1" customWidth="1"/>
    <col min="9484" max="9484" width="12.1640625" style="44" bestFit="1" customWidth="1"/>
    <col min="9485" max="9728" width="11.6640625" style="44"/>
    <col min="9729" max="9729" width="20.5" style="44" customWidth="1"/>
    <col min="9730" max="9730" width="74" style="44" customWidth="1"/>
    <col min="9731" max="9731" width="25.83203125" style="44" customWidth="1"/>
    <col min="9732" max="9733" width="22.5" style="44" bestFit="1" customWidth="1"/>
    <col min="9734" max="9734" width="21.1640625" style="44" bestFit="1" customWidth="1"/>
    <col min="9735" max="9735" width="20" style="44" bestFit="1" customWidth="1"/>
    <col min="9736" max="9736" width="15.33203125" style="44" bestFit="1" customWidth="1"/>
    <col min="9737" max="9737" width="19.83203125" style="44" bestFit="1" customWidth="1"/>
    <col min="9738" max="9738" width="12.1640625" style="44" bestFit="1" customWidth="1"/>
    <col min="9739" max="9739" width="19.83203125" style="44" bestFit="1" customWidth="1"/>
    <col min="9740" max="9740" width="12.1640625" style="44" bestFit="1" customWidth="1"/>
    <col min="9741" max="9984" width="11.6640625" style="44"/>
    <col min="9985" max="9985" width="20.5" style="44" customWidth="1"/>
    <col min="9986" max="9986" width="74" style="44" customWidth="1"/>
    <col min="9987" max="9987" width="25.83203125" style="44" customWidth="1"/>
    <col min="9988" max="9989" width="22.5" style="44" bestFit="1" customWidth="1"/>
    <col min="9990" max="9990" width="21.1640625" style="44" bestFit="1" customWidth="1"/>
    <col min="9991" max="9991" width="20" style="44" bestFit="1" customWidth="1"/>
    <col min="9992" max="9992" width="15.33203125" style="44" bestFit="1" customWidth="1"/>
    <col min="9993" max="9993" width="19.83203125" style="44" bestFit="1" customWidth="1"/>
    <col min="9994" max="9994" width="12.1640625" style="44" bestFit="1" customWidth="1"/>
    <col min="9995" max="9995" width="19.83203125" style="44" bestFit="1" customWidth="1"/>
    <col min="9996" max="9996" width="12.1640625" style="44" bestFit="1" customWidth="1"/>
    <col min="9997" max="10240" width="11.6640625" style="44"/>
    <col min="10241" max="10241" width="20.5" style="44" customWidth="1"/>
    <col min="10242" max="10242" width="74" style="44" customWidth="1"/>
    <col min="10243" max="10243" width="25.83203125" style="44" customWidth="1"/>
    <col min="10244" max="10245" width="22.5" style="44" bestFit="1" customWidth="1"/>
    <col min="10246" max="10246" width="21.1640625" style="44" bestFit="1" customWidth="1"/>
    <col min="10247" max="10247" width="20" style="44" bestFit="1" customWidth="1"/>
    <col min="10248" max="10248" width="15.33203125" style="44" bestFit="1" customWidth="1"/>
    <col min="10249" max="10249" width="19.83203125" style="44" bestFit="1" customWidth="1"/>
    <col min="10250" max="10250" width="12.1640625" style="44" bestFit="1" customWidth="1"/>
    <col min="10251" max="10251" width="19.83203125" style="44" bestFit="1" customWidth="1"/>
    <col min="10252" max="10252" width="12.1640625" style="44" bestFit="1" customWidth="1"/>
    <col min="10253" max="10496" width="11.6640625" style="44"/>
    <col min="10497" max="10497" width="20.5" style="44" customWidth="1"/>
    <col min="10498" max="10498" width="74" style="44" customWidth="1"/>
    <col min="10499" max="10499" width="25.83203125" style="44" customWidth="1"/>
    <col min="10500" max="10501" width="22.5" style="44" bestFit="1" customWidth="1"/>
    <col min="10502" max="10502" width="21.1640625" style="44" bestFit="1" customWidth="1"/>
    <col min="10503" max="10503" width="20" style="44" bestFit="1" customWidth="1"/>
    <col min="10504" max="10504" width="15.33203125" style="44" bestFit="1" customWidth="1"/>
    <col min="10505" max="10505" width="19.83203125" style="44" bestFit="1" customWidth="1"/>
    <col min="10506" max="10506" width="12.1640625" style="44" bestFit="1" customWidth="1"/>
    <col min="10507" max="10507" width="19.83203125" style="44" bestFit="1" customWidth="1"/>
    <col min="10508" max="10508" width="12.1640625" style="44" bestFit="1" customWidth="1"/>
    <col min="10509" max="10752" width="11.6640625" style="44"/>
    <col min="10753" max="10753" width="20.5" style="44" customWidth="1"/>
    <col min="10754" max="10754" width="74" style="44" customWidth="1"/>
    <col min="10755" max="10755" width="25.83203125" style="44" customWidth="1"/>
    <col min="10756" max="10757" width="22.5" style="44" bestFit="1" customWidth="1"/>
    <col min="10758" max="10758" width="21.1640625" style="44" bestFit="1" customWidth="1"/>
    <col min="10759" max="10759" width="20" style="44" bestFit="1" customWidth="1"/>
    <col min="10760" max="10760" width="15.33203125" style="44" bestFit="1" customWidth="1"/>
    <col min="10761" max="10761" width="19.83203125" style="44" bestFit="1" customWidth="1"/>
    <col min="10762" max="10762" width="12.1640625" style="44" bestFit="1" customWidth="1"/>
    <col min="10763" max="10763" width="19.83203125" style="44" bestFit="1" customWidth="1"/>
    <col min="10764" max="10764" width="12.1640625" style="44" bestFit="1" customWidth="1"/>
    <col min="10765" max="11008" width="11.6640625" style="44"/>
    <col min="11009" max="11009" width="20.5" style="44" customWidth="1"/>
    <col min="11010" max="11010" width="74" style="44" customWidth="1"/>
    <col min="11011" max="11011" width="25.83203125" style="44" customWidth="1"/>
    <col min="11012" max="11013" width="22.5" style="44" bestFit="1" customWidth="1"/>
    <col min="11014" max="11014" width="21.1640625" style="44" bestFit="1" customWidth="1"/>
    <col min="11015" max="11015" width="20" style="44" bestFit="1" customWidth="1"/>
    <col min="11016" max="11016" width="15.33203125" style="44" bestFit="1" customWidth="1"/>
    <col min="11017" max="11017" width="19.83203125" style="44" bestFit="1" customWidth="1"/>
    <col min="11018" max="11018" width="12.1640625" style="44" bestFit="1" customWidth="1"/>
    <col min="11019" max="11019" width="19.83203125" style="44" bestFit="1" customWidth="1"/>
    <col min="11020" max="11020" width="12.1640625" style="44" bestFit="1" customWidth="1"/>
    <col min="11021" max="11264" width="11.6640625" style="44"/>
    <col min="11265" max="11265" width="20.5" style="44" customWidth="1"/>
    <col min="11266" max="11266" width="74" style="44" customWidth="1"/>
    <col min="11267" max="11267" width="25.83203125" style="44" customWidth="1"/>
    <col min="11268" max="11269" width="22.5" style="44" bestFit="1" customWidth="1"/>
    <col min="11270" max="11270" width="21.1640625" style="44" bestFit="1" customWidth="1"/>
    <col min="11271" max="11271" width="20" style="44" bestFit="1" customWidth="1"/>
    <col min="11272" max="11272" width="15.33203125" style="44" bestFit="1" customWidth="1"/>
    <col min="11273" max="11273" width="19.83203125" style="44" bestFit="1" customWidth="1"/>
    <col min="11274" max="11274" width="12.1640625" style="44" bestFit="1" customWidth="1"/>
    <col min="11275" max="11275" width="19.83203125" style="44" bestFit="1" customWidth="1"/>
    <col min="11276" max="11276" width="12.1640625" style="44" bestFit="1" customWidth="1"/>
    <col min="11277" max="11520" width="11.6640625" style="44"/>
    <col min="11521" max="11521" width="20.5" style="44" customWidth="1"/>
    <col min="11522" max="11522" width="74" style="44" customWidth="1"/>
    <col min="11523" max="11523" width="25.83203125" style="44" customWidth="1"/>
    <col min="11524" max="11525" width="22.5" style="44" bestFit="1" customWidth="1"/>
    <col min="11526" max="11526" width="21.1640625" style="44" bestFit="1" customWidth="1"/>
    <col min="11527" max="11527" width="20" style="44" bestFit="1" customWidth="1"/>
    <col min="11528" max="11528" width="15.33203125" style="44" bestFit="1" customWidth="1"/>
    <col min="11529" max="11529" width="19.83203125" style="44" bestFit="1" customWidth="1"/>
    <col min="11530" max="11530" width="12.1640625" style="44" bestFit="1" customWidth="1"/>
    <col min="11531" max="11531" width="19.83203125" style="44" bestFit="1" customWidth="1"/>
    <col min="11532" max="11532" width="12.1640625" style="44" bestFit="1" customWidth="1"/>
    <col min="11533" max="11776" width="11.6640625" style="44"/>
    <col min="11777" max="11777" width="20.5" style="44" customWidth="1"/>
    <col min="11778" max="11778" width="74" style="44" customWidth="1"/>
    <col min="11779" max="11779" width="25.83203125" style="44" customWidth="1"/>
    <col min="11780" max="11781" width="22.5" style="44" bestFit="1" customWidth="1"/>
    <col min="11782" max="11782" width="21.1640625" style="44" bestFit="1" customWidth="1"/>
    <col min="11783" max="11783" width="20" style="44" bestFit="1" customWidth="1"/>
    <col min="11784" max="11784" width="15.33203125" style="44" bestFit="1" customWidth="1"/>
    <col min="11785" max="11785" width="19.83203125" style="44" bestFit="1" customWidth="1"/>
    <col min="11786" max="11786" width="12.1640625" style="44" bestFit="1" customWidth="1"/>
    <col min="11787" max="11787" width="19.83203125" style="44" bestFit="1" customWidth="1"/>
    <col min="11788" max="11788" width="12.1640625" style="44" bestFit="1" customWidth="1"/>
    <col min="11789" max="12032" width="11.6640625" style="44"/>
    <col min="12033" max="12033" width="20.5" style="44" customWidth="1"/>
    <col min="12034" max="12034" width="74" style="44" customWidth="1"/>
    <col min="12035" max="12035" width="25.83203125" style="44" customWidth="1"/>
    <col min="12036" max="12037" width="22.5" style="44" bestFit="1" customWidth="1"/>
    <col min="12038" max="12038" width="21.1640625" style="44" bestFit="1" customWidth="1"/>
    <col min="12039" max="12039" width="20" style="44" bestFit="1" customWidth="1"/>
    <col min="12040" max="12040" width="15.33203125" style="44" bestFit="1" customWidth="1"/>
    <col min="12041" max="12041" width="19.83203125" style="44" bestFit="1" customWidth="1"/>
    <col min="12042" max="12042" width="12.1640625" style="44" bestFit="1" customWidth="1"/>
    <col min="12043" max="12043" width="19.83203125" style="44" bestFit="1" customWidth="1"/>
    <col min="12044" max="12044" width="12.1640625" style="44" bestFit="1" customWidth="1"/>
    <col min="12045" max="12288" width="11.6640625" style="44"/>
    <col min="12289" max="12289" width="20.5" style="44" customWidth="1"/>
    <col min="12290" max="12290" width="74" style="44" customWidth="1"/>
    <col min="12291" max="12291" width="25.83203125" style="44" customWidth="1"/>
    <col min="12292" max="12293" width="22.5" style="44" bestFit="1" customWidth="1"/>
    <col min="12294" max="12294" width="21.1640625" style="44" bestFit="1" customWidth="1"/>
    <col min="12295" max="12295" width="20" style="44" bestFit="1" customWidth="1"/>
    <col min="12296" max="12296" width="15.33203125" style="44" bestFit="1" customWidth="1"/>
    <col min="12297" max="12297" width="19.83203125" style="44" bestFit="1" customWidth="1"/>
    <col min="12298" max="12298" width="12.1640625" style="44" bestFit="1" customWidth="1"/>
    <col min="12299" max="12299" width="19.83203125" style="44" bestFit="1" customWidth="1"/>
    <col min="12300" max="12300" width="12.1640625" style="44" bestFit="1" customWidth="1"/>
    <col min="12301" max="12544" width="11.6640625" style="44"/>
    <col min="12545" max="12545" width="20.5" style="44" customWidth="1"/>
    <col min="12546" max="12546" width="74" style="44" customWidth="1"/>
    <col min="12547" max="12547" width="25.83203125" style="44" customWidth="1"/>
    <col min="12548" max="12549" width="22.5" style="44" bestFit="1" customWidth="1"/>
    <col min="12550" max="12550" width="21.1640625" style="44" bestFit="1" customWidth="1"/>
    <col min="12551" max="12551" width="20" style="44" bestFit="1" customWidth="1"/>
    <col min="12552" max="12552" width="15.33203125" style="44" bestFit="1" customWidth="1"/>
    <col min="12553" max="12553" width="19.83203125" style="44" bestFit="1" customWidth="1"/>
    <col min="12554" max="12554" width="12.1640625" style="44" bestFit="1" customWidth="1"/>
    <col min="12555" max="12555" width="19.83203125" style="44" bestFit="1" customWidth="1"/>
    <col min="12556" max="12556" width="12.1640625" style="44" bestFit="1" customWidth="1"/>
    <col min="12557" max="12800" width="11.6640625" style="44"/>
    <col min="12801" max="12801" width="20.5" style="44" customWidth="1"/>
    <col min="12802" max="12802" width="74" style="44" customWidth="1"/>
    <col min="12803" max="12803" width="25.83203125" style="44" customWidth="1"/>
    <col min="12804" max="12805" width="22.5" style="44" bestFit="1" customWidth="1"/>
    <col min="12806" max="12806" width="21.1640625" style="44" bestFit="1" customWidth="1"/>
    <col min="12807" max="12807" width="20" style="44" bestFit="1" customWidth="1"/>
    <col min="12808" max="12808" width="15.33203125" style="44" bestFit="1" customWidth="1"/>
    <col min="12809" max="12809" width="19.83203125" style="44" bestFit="1" customWidth="1"/>
    <col min="12810" max="12810" width="12.1640625" style="44" bestFit="1" customWidth="1"/>
    <col min="12811" max="12811" width="19.83203125" style="44" bestFit="1" customWidth="1"/>
    <col min="12812" max="12812" width="12.1640625" style="44" bestFit="1" customWidth="1"/>
    <col min="12813" max="13056" width="11.6640625" style="44"/>
    <col min="13057" max="13057" width="20.5" style="44" customWidth="1"/>
    <col min="13058" max="13058" width="74" style="44" customWidth="1"/>
    <col min="13059" max="13059" width="25.83203125" style="44" customWidth="1"/>
    <col min="13060" max="13061" width="22.5" style="44" bestFit="1" customWidth="1"/>
    <col min="13062" max="13062" width="21.1640625" style="44" bestFit="1" customWidth="1"/>
    <col min="13063" max="13063" width="20" style="44" bestFit="1" customWidth="1"/>
    <col min="13064" max="13064" width="15.33203125" style="44" bestFit="1" customWidth="1"/>
    <col min="13065" max="13065" width="19.83203125" style="44" bestFit="1" customWidth="1"/>
    <col min="13066" max="13066" width="12.1640625" style="44" bestFit="1" customWidth="1"/>
    <col min="13067" max="13067" width="19.83203125" style="44" bestFit="1" customWidth="1"/>
    <col min="13068" max="13068" width="12.1640625" style="44" bestFit="1" customWidth="1"/>
    <col min="13069" max="13312" width="11.6640625" style="44"/>
    <col min="13313" max="13313" width="20.5" style="44" customWidth="1"/>
    <col min="13314" max="13314" width="74" style="44" customWidth="1"/>
    <col min="13315" max="13315" width="25.83203125" style="44" customWidth="1"/>
    <col min="13316" max="13317" width="22.5" style="44" bestFit="1" customWidth="1"/>
    <col min="13318" max="13318" width="21.1640625" style="44" bestFit="1" customWidth="1"/>
    <col min="13319" max="13319" width="20" style="44" bestFit="1" customWidth="1"/>
    <col min="13320" max="13320" width="15.33203125" style="44" bestFit="1" customWidth="1"/>
    <col min="13321" max="13321" width="19.83203125" style="44" bestFit="1" customWidth="1"/>
    <col min="13322" max="13322" width="12.1640625" style="44" bestFit="1" customWidth="1"/>
    <col min="13323" max="13323" width="19.83203125" style="44" bestFit="1" customWidth="1"/>
    <col min="13324" max="13324" width="12.1640625" style="44" bestFit="1" customWidth="1"/>
    <col min="13325" max="13568" width="11.6640625" style="44"/>
    <col min="13569" max="13569" width="20.5" style="44" customWidth="1"/>
    <col min="13570" max="13570" width="74" style="44" customWidth="1"/>
    <col min="13571" max="13571" width="25.83203125" style="44" customWidth="1"/>
    <col min="13572" max="13573" width="22.5" style="44" bestFit="1" customWidth="1"/>
    <col min="13574" max="13574" width="21.1640625" style="44" bestFit="1" customWidth="1"/>
    <col min="13575" max="13575" width="20" style="44" bestFit="1" customWidth="1"/>
    <col min="13576" max="13576" width="15.33203125" style="44" bestFit="1" customWidth="1"/>
    <col min="13577" max="13577" width="19.83203125" style="44" bestFit="1" customWidth="1"/>
    <col min="13578" max="13578" width="12.1640625" style="44" bestFit="1" customWidth="1"/>
    <col min="13579" max="13579" width="19.83203125" style="44" bestFit="1" customWidth="1"/>
    <col min="13580" max="13580" width="12.1640625" style="44" bestFit="1" customWidth="1"/>
    <col min="13581" max="13824" width="11.6640625" style="44"/>
    <col min="13825" max="13825" width="20.5" style="44" customWidth="1"/>
    <col min="13826" max="13826" width="74" style="44" customWidth="1"/>
    <col min="13827" max="13827" width="25.83203125" style="44" customWidth="1"/>
    <col min="13828" max="13829" width="22.5" style="44" bestFit="1" customWidth="1"/>
    <col min="13830" max="13830" width="21.1640625" style="44" bestFit="1" customWidth="1"/>
    <col min="13831" max="13831" width="20" style="44" bestFit="1" customWidth="1"/>
    <col min="13832" max="13832" width="15.33203125" style="44" bestFit="1" customWidth="1"/>
    <col min="13833" max="13833" width="19.83203125" style="44" bestFit="1" customWidth="1"/>
    <col min="13834" max="13834" width="12.1640625" style="44" bestFit="1" customWidth="1"/>
    <col min="13835" max="13835" width="19.83203125" style="44" bestFit="1" customWidth="1"/>
    <col min="13836" max="13836" width="12.1640625" style="44" bestFit="1" customWidth="1"/>
    <col min="13837" max="14080" width="11.6640625" style="44"/>
    <col min="14081" max="14081" width="20.5" style="44" customWidth="1"/>
    <col min="14082" max="14082" width="74" style="44" customWidth="1"/>
    <col min="14083" max="14083" width="25.83203125" style="44" customWidth="1"/>
    <col min="14084" max="14085" width="22.5" style="44" bestFit="1" customWidth="1"/>
    <col min="14086" max="14086" width="21.1640625" style="44" bestFit="1" customWidth="1"/>
    <col min="14087" max="14087" width="20" style="44" bestFit="1" customWidth="1"/>
    <col min="14088" max="14088" width="15.33203125" style="44" bestFit="1" customWidth="1"/>
    <col min="14089" max="14089" width="19.83203125" style="44" bestFit="1" customWidth="1"/>
    <col min="14090" max="14090" width="12.1640625" style="44" bestFit="1" customWidth="1"/>
    <col min="14091" max="14091" width="19.83203125" style="44" bestFit="1" customWidth="1"/>
    <col min="14092" max="14092" width="12.1640625" style="44" bestFit="1" customWidth="1"/>
    <col min="14093" max="14336" width="11.6640625" style="44"/>
    <col min="14337" max="14337" width="20.5" style="44" customWidth="1"/>
    <col min="14338" max="14338" width="74" style="44" customWidth="1"/>
    <col min="14339" max="14339" width="25.83203125" style="44" customWidth="1"/>
    <col min="14340" max="14341" width="22.5" style="44" bestFit="1" customWidth="1"/>
    <col min="14342" max="14342" width="21.1640625" style="44" bestFit="1" customWidth="1"/>
    <col min="14343" max="14343" width="20" style="44" bestFit="1" customWidth="1"/>
    <col min="14344" max="14344" width="15.33203125" style="44" bestFit="1" customWidth="1"/>
    <col min="14345" max="14345" width="19.83203125" style="44" bestFit="1" customWidth="1"/>
    <col min="14346" max="14346" width="12.1640625" style="44" bestFit="1" customWidth="1"/>
    <col min="14347" max="14347" width="19.83203125" style="44" bestFit="1" customWidth="1"/>
    <col min="14348" max="14348" width="12.1640625" style="44" bestFit="1" customWidth="1"/>
    <col min="14349" max="14592" width="11.6640625" style="44"/>
    <col min="14593" max="14593" width="20.5" style="44" customWidth="1"/>
    <col min="14594" max="14594" width="74" style="44" customWidth="1"/>
    <col min="14595" max="14595" width="25.83203125" style="44" customWidth="1"/>
    <col min="14596" max="14597" width="22.5" style="44" bestFit="1" customWidth="1"/>
    <col min="14598" max="14598" width="21.1640625" style="44" bestFit="1" customWidth="1"/>
    <col min="14599" max="14599" width="20" style="44" bestFit="1" customWidth="1"/>
    <col min="14600" max="14600" width="15.33203125" style="44" bestFit="1" customWidth="1"/>
    <col min="14601" max="14601" width="19.83203125" style="44" bestFit="1" customWidth="1"/>
    <col min="14602" max="14602" width="12.1640625" style="44" bestFit="1" customWidth="1"/>
    <col min="14603" max="14603" width="19.83203125" style="44" bestFit="1" customWidth="1"/>
    <col min="14604" max="14604" width="12.1640625" style="44" bestFit="1" customWidth="1"/>
    <col min="14605" max="14848" width="11.6640625" style="44"/>
    <col min="14849" max="14849" width="20.5" style="44" customWidth="1"/>
    <col min="14850" max="14850" width="74" style="44" customWidth="1"/>
    <col min="14851" max="14851" width="25.83203125" style="44" customWidth="1"/>
    <col min="14852" max="14853" width="22.5" style="44" bestFit="1" customWidth="1"/>
    <col min="14854" max="14854" width="21.1640625" style="44" bestFit="1" customWidth="1"/>
    <col min="14855" max="14855" width="20" style="44" bestFit="1" customWidth="1"/>
    <col min="14856" max="14856" width="15.33203125" style="44" bestFit="1" customWidth="1"/>
    <col min="14857" max="14857" width="19.83203125" style="44" bestFit="1" customWidth="1"/>
    <col min="14858" max="14858" width="12.1640625" style="44" bestFit="1" customWidth="1"/>
    <col min="14859" max="14859" width="19.83203125" style="44" bestFit="1" customWidth="1"/>
    <col min="14860" max="14860" width="12.1640625" style="44" bestFit="1" customWidth="1"/>
    <col min="14861" max="15104" width="11.6640625" style="44"/>
    <col min="15105" max="15105" width="20.5" style="44" customWidth="1"/>
    <col min="15106" max="15106" width="74" style="44" customWidth="1"/>
    <col min="15107" max="15107" width="25.83203125" style="44" customWidth="1"/>
    <col min="15108" max="15109" width="22.5" style="44" bestFit="1" customWidth="1"/>
    <col min="15110" max="15110" width="21.1640625" style="44" bestFit="1" customWidth="1"/>
    <col min="15111" max="15111" width="20" style="44" bestFit="1" customWidth="1"/>
    <col min="15112" max="15112" width="15.33203125" style="44" bestFit="1" customWidth="1"/>
    <col min="15113" max="15113" width="19.83203125" style="44" bestFit="1" customWidth="1"/>
    <col min="15114" max="15114" width="12.1640625" style="44" bestFit="1" customWidth="1"/>
    <col min="15115" max="15115" width="19.83203125" style="44" bestFit="1" customWidth="1"/>
    <col min="15116" max="15116" width="12.1640625" style="44" bestFit="1" customWidth="1"/>
    <col min="15117" max="15360" width="11.6640625" style="44"/>
    <col min="15361" max="15361" width="20.5" style="44" customWidth="1"/>
    <col min="15362" max="15362" width="74" style="44" customWidth="1"/>
    <col min="15363" max="15363" width="25.83203125" style="44" customWidth="1"/>
    <col min="15364" max="15365" width="22.5" style="44" bestFit="1" customWidth="1"/>
    <col min="15366" max="15366" width="21.1640625" style="44" bestFit="1" customWidth="1"/>
    <col min="15367" max="15367" width="20" style="44" bestFit="1" customWidth="1"/>
    <col min="15368" max="15368" width="15.33203125" style="44" bestFit="1" customWidth="1"/>
    <col min="15369" max="15369" width="19.83203125" style="44" bestFit="1" customWidth="1"/>
    <col min="15370" max="15370" width="12.1640625" style="44" bestFit="1" customWidth="1"/>
    <col min="15371" max="15371" width="19.83203125" style="44" bestFit="1" customWidth="1"/>
    <col min="15372" max="15372" width="12.1640625" style="44" bestFit="1" customWidth="1"/>
    <col min="15373" max="15616" width="11.6640625" style="44"/>
    <col min="15617" max="15617" width="20.5" style="44" customWidth="1"/>
    <col min="15618" max="15618" width="74" style="44" customWidth="1"/>
    <col min="15619" max="15619" width="25.83203125" style="44" customWidth="1"/>
    <col min="15620" max="15621" width="22.5" style="44" bestFit="1" customWidth="1"/>
    <col min="15622" max="15622" width="21.1640625" style="44" bestFit="1" customWidth="1"/>
    <col min="15623" max="15623" width="20" style="44" bestFit="1" customWidth="1"/>
    <col min="15624" max="15624" width="15.33203125" style="44" bestFit="1" customWidth="1"/>
    <col min="15625" max="15625" width="19.83203125" style="44" bestFit="1" customWidth="1"/>
    <col min="15626" max="15626" width="12.1640625" style="44" bestFit="1" customWidth="1"/>
    <col min="15627" max="15627" width="19.83203125" style="44" bestFit="1" customWidth="1"/>
    <col min="15628" max="15628" width="12.1640625" style="44" bestFit="1" customWidth="1"/>
    <col min="15629" max="15872" width="11.6640625" style="44"/>
    <col min="15873" max="15873" width="20.5" style="44" customWidth="1"/>
    <col min="15874" max="15874" width="74" style="44" customWidth="1"/>
    <col min="15875" max="15875" width="25.83203125" style="44" customWidth="1"/>
    <col min="15876" max="15877" width="22.5" style="44" bestFit="1" customWidth="1"/>
    <col min="15878" max="15878" width="21.1640625" style="44" bestFit="1" customWidth="1"/>
    <col min="15879" max="15879" width="20" style="44" bestFit="1" customWidth="1"/>
    <col min="15880" max="15880" width="15.33203125" style="44" bestFit="1" customWidth="1"/>
    <col min="15881" max="15881" width="19.83203125" style="44" bestFit="1" customWidth="1"/>
    <col min="15882" max="15882" width="12.1640625" style="44" bestFit="1" customWidth="1"/>
    <col min="15883" max="15883" width="19.83203125" style="44" bestFit="1" customWidth="1"/>
    <col min="15884" max="15884" width="12.1640625" style="44" bestFit="1" customWidth="1"/>
    <col min="15885" max="16128" width="11.6640625" style="44"/>
    <col min="16129" max="16129" width="20.5" style="44" customWidth="1"/>
    <col min="16130" max="16130" width="74" style="44" customWidth="1"/>
    <col min="16131" max="16131" width="25.83203125" style="44" customWidth="1"/>
    <col min="16132" max="16133" width="22.5" style="44" bestFit="1" customWidth="1"/>
    <col min="16134" max="16134" width="21.1640625" style="44" bestFit="1" customWidth="1"/>
    <col min="16135" max="16135" width="20" style="44" bestFit="1" customWidth="1"/>
    <col min="16136" max="16136" width="15.33203125" style="44" bestFit="1" customWidth="1"/>
    <col min="16137" max="16137" width="19.83203125" style="44" bestFit="1" customWidth="1"/>
    <col min="16138" max="16138" width="12.1640625" style="44" bestFit="1" customWidth="1"/>
    <col min="16139" max="16139" width="19.83203125" style="44" bestFit="1" customWidth="1"/>
    <col min="16140" max="16140" width="12.1640625" style="44" bestFit="1" customWidth="1"/>
    <col min="16141" max="16384" width="11.6640625" style="44"/>
  </cols>
  <sheetData>
    <row r="1" spans="1:15" ht="18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ht="15.75">
      <c r="A2" s="83" t="s">
        <v>2</v>
      </c>
      <c r="B2" s="83"/>
      <c r="C2" s="83"/>
      <c r="D2" s="83"/>
      <c r="E2" s="83"/>
      <c r="F2" s="83"/>
      <c r="G2" s="83"/>
      <c r="H2" s="83"/>
      <c r="I2" s="45"/>
      <c r="J2" s="45"/>
      <c r="K2" s="45"/>
    </row>
    <row r="3" spans="1:15" ht="18">
      <c r="A3" s="32"/>
      <c r="B3" s="32"/>
      <c r="C3" s="32"/>
      <c r="D3" s="32"/>
      <c r="E3" s="32"/>
      <c r="F3" s="32"/>
      <c r="G3" s="32"/>
      <c r="H3" s="32"/>
      <c r="I3" s="42"/>
      <c r="J3" s="42"/>
      <c r="K3" s="42"/>
    </row>
    <row r="4" spans="1:15" ht="15.75" customHeight="1">
      <c r="A4" s="83" t="s">
        <v>57</v>
      </c>
      <c r="B4" s="83"/>
      <c r="C4" s="83"/>
      <c r="D4" s="83"/>
      <c r="E4" s="83"/>
      <c r="F4" s="83"/>
      <c r="G4" s="83"/>
      <c r="H4" s="83"/>
      <c r="I4" s="45"/>
      <c r="J4" s="45"/>
      <c r="K4" s="45"/>
    </row>
    <row r="5" spans="1:15" ht="18">
      <c r="A5" s="32"/>
      <c r="B5" s="32"/>
      <c r="C5" s="32"/>
      <c r="D5" s="32"/>
      <c r="E5" s="32"/>
      <c r="F5" s="32"/>
      <c r="G5" s="32"/>
      <c r="H5" s="32"/>
      <c r="I5" s="42"/>
      <c r="J5" s="42"/>
      <c r="K5" s="42"/>
    </row>
    <row r="6" spans="1:15" ht="15.75" customHeight="1">
      <c r="A6" s="83" t="s">
        <v>58</v>
      </c>
      <c r="B6" s="83"/>
      <c r="C6" s="83"/>
      <c r="D6" s="83"/>
      <c r="E6" s="83"/>
      <c r="F6" s="83"/>
      <c r="G6" s="83"/>
      <c r="H6" s="83"/>
      <c r="I6" s="45"/>
      <c r="J6" s="45"/>
      <c r="K6" s="45"/>
    </row>
    <row r="7" spans="1:15" ht="18">
      <c r="A7" s="32"/>
      <c r="B7" s="32"/>
      <c r="C7" s="32"/>
      <c r="D7" s="32"/>
      <c r="E7" s="32"/>
      <c r="F7" s="32"/>
      <c r="G7" s="32"/>
      <c r="H7" s="32"/>
      <c r="I7" s="42"/>
      <c r="J7" s="42"/>
      <c r="K7" s="42"/>
    </row>
    <row r="8" spans="1:15" s="54" customFormat="1" ht="60">
      <c r="A8" s="97" t="s">
        <v>11</v>
      </c>
      <c r="B8" s="97"/>
      <c r="C8" s="98" t="str">
        <f t="shared" ref="C8:H8" si="0">UPPER(C11)</f>
        <v>OSTVARENJE/IZVRŠENJE 
01.2022. - 12.2022.</v>
      </c>
      <c r="D8" s="98" t="str">
        <f t="shared" si="0"/>
        <v>IZVORNI PLAN ILI REBALANS 
2023.</v>
      </c>
      <c r="E8" s="98" t="str">
        <f t="shared" si="0"/>
        <v>TEKUĆI PLAN 
2023.</v>
      </c>
      <c r="F8" s="98" t="str">
        <f t="shared" si="0"/>
        <v>OSTVARENJE/IZVRŠENJE 
01.2023. - 12.2023.</v>
      </c>
      <c r="G8" s="98" t="str">
        <f t="shared" si="0"/>
        <v>INDEKS
(5)/(2)</v>
      </c>
      <c r="H8" s="98" t="str">
        <f t="shared" si="0"/>
        <v>INDEKS
(5)/(4)</v>
      </c>
    </row>
    <row r="9" spans="1:15" s="55" customFormat="1" ht="11.25">
      <c r="A9" s="99">
        <v>1</v>
      </c>
      <c r="B9" s="99"/>
      <c r="C9" s="100">
        <v>2</v>
      </c>
      <c r="D9" s="100">
        <v>3</v>
      </c>
      <c r="E9" s="100">
        <v>4.3333333333333304</v>
      </c>
      <c r="F9" s="100">
        <v>5.0833333333333304</v>
      </c>
      <c r="G9" s="100">
        <v>6</v>
      </c>
      <c r="H9" s="100">
        <v>7</v>
      </c>
      <c r="I9" s="46"/>
      <c r="J9" s="46"/>
      <c r="K9" s="46"/>
      <c r="L9" s="46"/>
    </row>
    <row r="10" spans="1:15" s="55" customFormat="1" ht="19.5" customHeight="1">
      <c r="A10" s="101"/>
      <c r="B10" s="102" t="s">
        <v>59</v>
      </c>
      <c r="C10" s="103">
        <f>+C14</f>
        <v>289062534.87999994</v>
      </c>
      <c r="D10" s="103">
        <f>+D14</f>
        <v>355469699</v>
      </c>
      <c r="E10" s="103">
        <f t="shared" ref="D10:F10" si="1">+E14</f>
        <v>356183636</v>
      </c>
      <c r="F10" s="103">
        <f t="shared" si="1"/>
        <v>350191811.59000003</v>
      </c>
      <c r="G10" s="104">
        <f t="shared" ref="G10:G27" si="2">+(F10/C10)*100</f>
        <v>121.14742290465867</v>
      </c>
      <c r="H10" s="105">
        <f t="shared" ref="H10:H27" si="3">+(F10/E10)*100</f>
        <v>98.317771002259079</v>
      </c>
      <c r="I10" s="46"/>
      <c r="J10" s="46"/>
      <c r="K10" s="46"/>
      <c r="L10" s="46"/>
    </row>
    <row r="11" spans="1:15" ht="25.5" hidden="1">
      <c r="A11" s="106" t="s">
        <v>5</v>
      </c>
      <c r="B11" s="106" t="s">
        <v>5</v>
      </c>
      <c r="C11" s="107" t="s">
        <v>48</v>
      </c>
      <c r="D11" s="107" t="s">
        <v>43</v>
      </c>
      <c r="E11" s="107" t="s">
        <v>40</v>
      </c>
      <c r="F11" s="107" t="s">
        <v>49</v>
      </c>
      <c r="G11" s="159" t="s">
        <v>41</v>
      </c>
      <c r="H11" s="159" t="s">
        <v>42</v>
      </c>
      <c r="I11" s="46"/>
      <c r="J11" s="46"/>
      <c r="K11" s="46"/>
      <c r="L11" s="46"/>
    </row>
    <row r="12" spans="1:15" hidden="1">
      <c r="A12" s="106" t="s">
        <v>53</v>
      </c>
      <c r="B12" s="106" t="s">
        <v>5</v>
      </c>
      <c r="C12" s="108" t="s">
        <v>6</v>
      </c>
      <c r="D12" s="108" t="s">
        <v>6</v>
      </c>
      <c r="E12" s="108" t="s">
        <v>6</v>
      </c>
      <c r="F12" s="108" t="s">
        <v>6</v>
      </c>
      <c r="G12" s="109"/>
      <c r="H12" s="110"/>
      <c r="I12" s="46"/>
      <c r="J12" s="46"/>
      <c r="K12" s="46"/>
      <c r="L12" s="46"/>
    </row>
    <row r="13" spans="1:15" hidden="1">
      <c r="A13" s="111" t="s">
        <v>54</v>
      </c>
      <c r="B13" s="111" t="s">
        <v>5</v>
      </c>
      <c r="C13" s="112">
        <v>14043168.460000001</v>
      </c>
      <c r="D13" s="112">
        <v>18088170</v>
      </c>
      <c r="E13" s="112">
        <v>18088170</v>
      </c>
      <c r="F13" s="112">
        <v>14466260.859999999</v>
      </c>
      <c r="G13" s="109">
        <f t="shared" si="2"/>
        <v>103.01279872277485</v>
      </c>
      <c r="H13" s="110">
        <f t="shared" si="3"/>
        <v>79.976364994358178</v>
      </c>
      <c r="I13" s="46"/>
      <c r="J13" s="46"/>
      <c r="K13" s="46"/>
      <c r="L13" s="46"/>
    </row>
    <row r="14" spans="1:15">
      <c r="A14" s="113" t="s">
        <v>55</v>
      </c>
      <c r="B14" s="114" t="s">
        <v>56</v>
      </c>
      <c r="C14" s="115">
        <f>+C15+C18+C21+C24+C25</f>
        <v>289062534.87999994</v>
      </c>
      <c r="D14" s="115">
        <f>+D15+D18+D21+D24+D25</f>
        <v>355469699</v>
      </c>
      <c r="E14" s="115">
        <f t="shared" ref="D14:F14" si="4">+E15+E18+E21+E24+E25</f>
        <v>356183636</v>
      </c>
      <c r="F14" s="115">
        <f t="shared" si="4"/>
        <v>350191811.59000003</v>
      </c>
      <c r="G14" s="116">
        <f t="shared" si="2"/>
        <v>121.14742290465867</v>
      </c>
      <c r="H14" s="115">
        <f t="shared" si="3"/>
        <v>98.317771002259079</v>
      </c>
      <c r="I14" s="43"/>
      <c r="J14" s="43"/>
      <c r="K14" s="43"/>
      <c r="L14" s="43"/>
      <c r="M14" s="43"/>
      <c r="N14" s="43"/>
      <c r="O14" s="43"/>
    </row>
    <row r="15" spans="1:15">
      <c r="A15" s="117" t="s">
        <v>60</v>
      </c>
      <c r="B15" s="118" t="s">
        <v>61</v>
      </c>
      <c r="C15" s="115">
        <f>+C16</f>
        <v>1635936.31</v>
      </c>
      <c r="D15" s="115">
        <v>2004908</v>
      </c>
      <c r="E15" s="115">
        <v>2004908</v>
      </c>
      <c r="F15" s="115">
        <f t="shared" ref="D15:F15" si="5">+F16</f>
        <v>2177512.52</v>
      </c>
      <c r="G15" s="116">
        <f t="shared" si="2"/>
        <v>133.10496910481803</v>
      </c>
      <c r="H15" s="115">
        <f t="shared" si="3"/>
        <v>108.60909927039046</v>
      </c>
    </row>
    <row r="16" spans="1:15">
      <c r="A16" s="119" t="s">
        <v>62</v>
      </c>
      <c r="B16" s="120" t="s">
        <v>63</v>
      </c>
      <c r="C16" s="110">
        <f>+C17</f>
        <v>1635936.31</v>
      </c>
      <c r="D16" s="110"/>
      <c r="E16" s="110"/>
      <c r="F16" s="110">
        <f t="shared" ref="D16:F16" si="6">+F17</f>
        <v>2177512.52</v>
      </c>
      <c r="G16" s="109">
        <f t="shared" si="2"/>
        <v>133.10496910481803</v>
      </c>
      <c r="H16" s="110"/>
    </row>
    <row r="17" spans="1:11">
      <c r="A17" s="121" t="s">
        <v>64</v>
      </c>
      <c r="B17" s="120" t="s">
        <v>65</v>
      </c>
      <c r="C17" s="110">
        <v>1635936.31</v>
      </c>
      <c r="D17" s="110"/>
      <c r="E17" s="110"/>
      <c r="F17" s="110">
        <v>2177512.52</v>
      </c>
      <c r="G17" s="109">
        <f t="shared" si="2"/>
        <v>133.10496910481803</v>
      </c>
      <c r="H17" s="110"/>
    </row>
    <row r="18" spans="1:11" ht="25.5">
      <c r="A18" s="117" t="s">
        <v>66</v>
      </c>
      <c r="B18" s="118" t="s">
        <v>67</v>
      </c>
      <c r="C18" s="115">
        <v>12339259.02</v>
      </c>
      <c r="D18" s="115">
        <v>16018018</v>
      </c>
      <c r="E18" s="115">
        <v>16018018</v>
      </c>
      <c r="F18" s="115">
        <f>+F19</f>
        <v>12244463.18</v>
      </c>
      <c r="G18" s="116">
        <f t="shared" si="2"/>
        <v>99.231754193291906</v>
      </c>
      <c r="H18" s="115">
        <f t="shared" si="3"/>
        <v>76.441811839642085</v>
      </c>
      <c r="K18" s="96"/>
    </row>
    <row r="19" spans="1:11">
      <c r="A19" s="119" t="s">
        <v>68</v>
      </c>
      <c r="B19" s="120" t="s">
        <v>69</v>
      </c>
      <c r="C19" s="110">
        <f>+C20</f>
        <v>12339259.02</v>
      </c>
      <c r="D19" s="110"/>
      <c r="E19" s="110"/>
      <c r="F19" s="110">
        <f>+F20</f>
        <v>12244463.18</v>
      </c>
      <c r="G19" s="109">
        <f t="shared" si="2"/>
        <v>99.231754193291906</v>
      </c>
      <c r="H19" s="110"/>
    </row>
    <row r="20" spans="1:11">
      <c r="A20" s="121" t="s">
        <v>70</v>
      </c>
      <c r="B20" s="120" t="s">
        <v>71</v>
      </c>
      <c r="C20" s="110">
        <v>12339259.02</v>
      </c>
      <c r="D20" s="110"/>
      <c r="E20" s="110"/>
      <c r="F20" s="110">
        <v>12244463.18</v>
      </c>
      <c r="G20" s="109">
        <f t="shared" si="2"/>
        <v>99.231754193291906</v>
      </c>
      <c r="H20" s="110"/>
      <c r="K20" s="96"/>
    </row>
    <row r="21" spans="1:11">
      <c r="A21" s="117" t="s">
        <v>72</v>
      </c>
      <c r="B21" s="118" t="s">
        <v>73</v>
      </c>
      <c r="C21" s="115">
        <f>+C22</f>
        <v>67973.13</v>
      </c>
      <c r="D21" s="115">
        <v>62007</v>
      </c>
      <c r="E21" s="115">
        <v>62007</v>
      </c>
      <c r="F21" s="115">
        <f>+F22</f>
        <v>44285.16</v>
      </c>
      <c r="G21" s="116">
        <f t="shared" si="2"/>
        <v>65.150979512051308</v>
      </c>
      <c r="H21" s="115">
        <f t="shared" si="3"/>
        <v>71.419613914558042</v>
      </c>
    </row>
    <row r="22" spans="1:11">
      <c r="A22" s="119" t="s">
        <v>74</v>
      </c>
      <c r="B22" s="120" t="s">
        <v>75</v>
      </c>
      <c r="C22" s="110">
        <f>+C23</f>
        <v>67973.13</v>
      </c>
      <c r="D22" s="110">
        <f t="shared" ref="D22:E22" si="7">+D23</f>
        <v>0</v>
      </c>
      <c r="E22" s="110">
        <f t="shared" si="7"/>
        <v>0</v>
      </c>
      <c r="F22" s="110">
        <f>+F23</f>
        <v>44285.16</v>
      </c>
      <c r="G22" s="109">
        <f t="shared" si="2"/>
        <v>65.150979512051308</v>
      </c>
      <c r="H22" s="110"/>
    </row>
    <row r="23" spans="1:11" ht="25.5">
      <c r="A23" s="121" t="s">
        <v>76</v>
      </c>
      <c r="B23" s="120" t="s">
        <v>77</v>
      </c>
      <c r="C23" s="110">
        <v>67973.13</v>
      </c>
      <c r="D23" s="110"/>
      <c r="E23" s="110"/>
      <c r="F23" s="110">
        <v>44285.16</v>
      </c>
      <c r="G23" s="109">
        <f t="shared" si="2"/>
        <v>65.150979512051308</v>
      </c>
      <c r="H23" s="110"/>
    </row>
    <row r="24" spans="1:11" ht="25.5">
      <c r="A24" s="117" t="s">
        <v>78</v>
      </c>
      <c r="B24" s="118" t="s">
        <v>79</v>
      </c>
      <c r="C24" s="115"/>
      <c r="D24" s="115">
        <v>3237</v>
      </c>
      <c r="E24" s="115">
        <v>3237</v>
      </c>
      <c r="F24" s="115"/>
      <c r="G24" s="109"/>
      <c r="H24" s="110">
        <f t="shared" si="3"/>
        <v>0</v>
      </c>
    </row>
    <row r="25" spans="1:11">
      <c r="A25" s="117">
        <v>67</v>
      </c>
      <c r="B25" s="122" t="s">
        <v>280</v>
      </c>
      <c r="C25" s="115">
        <f>+C26</f>
        <v>275019366.41999996</v>
      </c>
      <c r="D25" s="115">
        <f t="shared" ref="D25:F25" si="8">+D26</f>
        <v>337381529</v>
      </c>
      <c r="E25" s="115">
        <f t="shared" si="8"/>
        <v>338095466</v>
      </c>
      <c r="F25" s="115">
        <f t="shared" si="8"/>
        <v>335725550.73000002</v>
      </c>
      <c r="G25" s="116">
        <f t="shared" si="2"/>
        <v>122.07342162853058</v>
      </c>
      <c r="H25" s="115">
        <f t="shared" si="3"/>
        <v>99.299039617999497</v>
      </c>
    </row>
    <row r="26" spans="1:11">
      <c r="A26" s="119">
        <v>671</v>
      </c>
      <c r="B26" s="123" t="s">
        <v>280</v>
      </c>
      <c r="C26" s="110">
        <f>+C27+C28</f>
        <v>275019366.41999996</v>
      </c>
      <c r="D26" s="110">
        <v>337381529</v>
      </c>
      <c r="E26" s="110">
        <v>338095466</v>
      </c>
      <c r="F26" s="110">
        <f>+F27+F28</f>
        <v>335725550.73000002</v>
      </c>
      <c r="G26" s="109">
        <f t="shared" si="2"/>
        <v>122.07342162853058</v>
      </c>
      <c r="H26" s="110">
        <f t="shared" si="3"/>
        <v>99.299039617999497</v>
      </c>
    </row>
    <row r="27" spans="1:11">
      <c r="A27" s="121">
        <v>6711</v>
      </c>
      <c r="B27" s="124" t="s">
        <v>281</v>
      </c>
      <c r="C27" s="110">
        <v>275007386.33999997</v>
      </c>
      <c r="D27" s="110"/>
      <c r="E27" s="110"/>
      <c r="F27" s="110">
        <v>335711181.54000002</v>
      </c>
      <c r="G27" s="109">
        <f t="shared" si="2"/>
        <v>122.07351446369886</v>
      </c>
      <c r="H27" s="110"/>
    </row>
    <row r="28" spans="1:11">
      <c r="A28" s="121">
        <v>6712</v>
      </c>
      <c r="B28" s="124" t="s">
        <v>281</v>
      </c>
      <c r="C28" s="110">
        <v>11980.08</v>
      </c>
      <c r="D28" s="110"/>
      <c r="E28" s="110"/>
      <c r="F28" s="110">
        <v>14369.19</v>
      </c>
      <c r="G28" s="109">
        <f>+(F28/C28)*100</f>
        <v>119.94235430815155</v>
      </c>
      <c r="H28" s="110"/>
    </row>
    <row r="29" spans="1:11">
      <c r="A29" s="121">
        <v>6714</v>
      </c>
      <c r="B29" s="124" t="s">
        <v>282</v>
      </c>
      <c r="C29" s="110"/>
      <c r="D29" s="110"/>
      <c r="E29" s="110"/>
      <c r="F29" s="110"/>
      <c r="G29" s="125"/>
      <c r="H29" s="125"/>
    </row>
    <row r="30" spans="1:11" ht="23.25" customHeight="1">
      <c r="A30" s="126"/>
      <c r="B30" s="102" t="s">
        <v>80</v>
      </c>
      <c r="C30" s="103">
        <f>+C36+C101</f>
        <v>289151352.81999999</v>
      </c>
      <c r="D30" s="103">
        <f t="shared" ref="D30:F30" si="9">+D36+D101</f>
        <v>355315640</v>
      </c>
      <c r="E30" s="103">
        <f t="shared" si="9"/>
        <v>356029577</v>
      </c>
      <c r="F30" s="103">
        <f t="shared" si="9"/>
        <v>350412416.73000002</v>
      </c>
      <c r="G30" s="127">
        <f>+(F30/C30)*100</f>
        <v>121.18650433848592</v>
      </c>
      <c r="H30" s="127">
        <f>+(F30/E30)*100</f>
        <v>98.422277071098506</v>
      </c>
    </row>
    <row r="31" spans="1:11" ht="22.5" hidden="1">
      <c r="A31" s="106" t="s">
        <v>5</v>
      </c>
      <c r="B31" s="106" t="s">
        <v>5</v>
      </c>
      <c r="C31" s="107" t="s">
        <v>48</v>
      </c>
      <c r="D31" s="107" t="s">
        <v>43</v>
      </c>
      <c r="E31" s="107" t="s">
        <v>40</v>
      </c>
      <c r="F31" s="107" t="s">
        <v>49</v>
      </c>
      <c r="G31" s="128" t="s">
        <v>41</v>
      </c>
      <c r="H31" s="128" t="s">
        <v>42</v>
      </c>
    </row>
    <row r="32" spans="1:11" hidden="1">
      <c r="A32" s="106" t="s">
        <v>32</v>
      </c>
      <c r="B32" s="106" t="s">
        <v>5</v>
      </c>
      <c r="C32" s="108" t="s">
        <v>6</v>
      </c>
      <c r="D32" s="108" t="s">
        <v>6</v>
      </c>
      <c r="E32" s="108" t="s">
        <v>6</v>
      </c>
      <c r="F32" s="108" t="s">
        <v>6</v>
      </c>
      <c r="G32" s="129" t="s">
        <v>5</v>
      </c>
      <c r="H32" s="129" t="s">
        <v>5</v>
      </c>
    </row>
    <row r="33" spans="1:11" ht="22.5" hidden="1">
      <c r="A33" s="111" t="s">
        <v>33</v>
      </c>
      <c r="B33" s="130" t="s">
        <v>33</v>
      </c>
      <c r="C33" s="131">
        <v>289151352.81999999</v>
      </c>
      <c r="D33" s="131">
        <v>317315017.12</v>
      </c>
      <c r="E33" s="131">
        <v>317315017.12</v>
      </c>
      <c r="F33" s="131">
        <v>350412416.73000002</v>
      </c>
      <c r="G33" s="132">
        <v>121.186504338486</v>
      </c>
      <c r="H33" s="132">
        <v>110.43045485536599</v>
      </c>
    </row>
    <row r="34" spans="1:11" hidden="1">
      <c r="A34" s="133" t="s">
        <v>34</v>
      </c>
      <c r="B34" s="134" t="s">
        <v>5</v>
      </c>
      <c r="C34" s="110">
        <v>289151352.81999999</v>
      </c>
      <c r="D34" s="110">
        <v>317315017.12</v>
      </c>
      <c r="E34" s="110">
        <v>317315017.12</v>
      </c>
      <c r="F34" s="110">
        <v>350412416.73000002</v>
      </c>
      <c r="G34" s="109">
        <v>121.186504338486</v>
      </c>
      <c r="H34" s="109">
        <v>110.43045485536599</v>
      </c>
    </row>
    <row r="35" spans="1:11" hidden="1">
      <c r="A35" s="135" t="s">
        <v>35</v>
      </c>
      <c r="B35" s="136" t="s">
        <v>35</v>
      </c>
      <c r="C35" s="110">
        <v>289151352.81999999</v>
      </c>
      <c r="D35" s="110">
        <v>317315017.12</v>
      </c>
      <c r="E35" s="110">
        <v>317315017.12</v>
      </c>
      <c r="F35" s="110">
        <v>350412416.73000002</v>
      </c>
      <c r="G35" s="109">
        <v>121.186504338486</v>
      </c>
      <c r="H35" s="109">
        <v>110.43045485536599</v>
      </c>
    </row>
    <row r="36" spans="1:11">
      <c r="A36" s="137" t="s">
        <v>36</v>
      </c>
      <c r="B36" s="138" t="s">
        <v>37</v>
      </c>
      <c r="C36" s="115">
        <f>+C37+C45+C74+C78+C83+C94+C98</f>
        <v>289139372.74000001</v>
      </c>
      <c r="D36" s="115">
        <f t="shared" ref="D36:F36" si="10">+D37+D45+D74+D78+D83+D94+D98</f>
        <v>355267861</v>
      </c>
      <c r="E36" s="115">
        <f t="shared" si="10"/>
        <v>355993098</v>
      </c>
      <c r="F36" s="115">
        <f t="shared" si="10"/>
        <v>350398047.54000002</v>
      </c>
      <c r="G36" s="116">
        <f>+(F36/C36)*100</f>
        <v>121.1865558880786</v>
      </c>
      <c r="H36" s="116">
        <f>+(F36/E36)*100</f>
        <v>98.428326141311885</v>
      </c>
    </row>
    <row r="37" spans="1:11">
      <c r="A37" s="139" t="s">
        <v>81</v>
      </c>
      <c r="B37" s="138" t="s">
        <v>82</v>
      </c>
      <c r="C37" s="115">
        <v>1118694.1299999999</v>
      </c>
      <c r="D37" s="115">
        <v>1590456</v>
      </c>
      <c r="E37" s="115">
        <f>+D37-265000</f>
        <v>1325456</v>
      </c>
      <c r="F37" s="115">
        <v>1324305.67</v>
      </c>
      <c r="G37" s="116">
        <f t="shared" ref="G37:G100" si="11">+(F37/C37)*100</f>
        <v>118.37960301087843</v>
      </c>
      <c r="H37" s="116">
        <f>+(F37/E37)*100</f>
        <v>99.913212509506153</v>
      </c>
    </row>
    <row r="38" spans="1:11">
      <c r="A38" s="140" t="s">
        <v>83</v>
      </c>
      <c r="B38" s="120" t="s">
        <v>84</v>
      </c>
      <c r="C38" s="110">
        <v>941705.35</v>
      </c>
      <c r="D38" s="110"/>
      <c r="E38" s="110"/>
      <c r="F38" s="110">
        <v>1111880.08</v>
      </c>
      <c r="G38" s="109">
        <f t="shared" si="11"/>
        <v>118.07091039676052</v>
      </c>
      <c r="H38" s="125"/>
    </row>
    <row r="39" spans="1:11">
      <c r="A39" s="141" t="s">
        <v>85</v>
      </c>
      <c r="B39" s="120" t="s">
        <v>86</v>
      </c>
      <c r="C39" s="110">
        <v>927824.7</v>
      </c>
      <c r="D39" s="110"/>
      <c r="E39" s="110"/>
      <c r="F39" s="110">
        <v>1094961.01</v>
      </c>
      <c r="G39" s="109">
        <f t="shared" si="11"/>
        <v>118.01378105152838</v>
      </c>
      <c r="H39" s="125"/>
    </row>
    <row r="40" spans="1:11">
      <c r="A40" s="141" t="s">
        <v>87</v>
      </c>
      <c r="B40" s="120" t="s">
        <v>88</v>
      </c>
      <c r="C40" s="110">
        <v>13880.65</v>
      </c>
      <c r="D40" s="110"/>
      <c r="E40" s="110"/>
      <c r="F40" s="110">
        <v>16919.07</v>
      </c>
      <c r="G40" s="109">
        <f t="shared" si="11"/>
        <v>121.88960891600897</v>
      </c>
      <c r="H40" s="125"/>
    </row>
    <row r="41" spans="1:11">
      <c r="A41" s="140" t="s">
        <v>89</v>
      </c>
      <c r="B41" s="120" t="s">
        <v>90</v>
      </c>
      <c r="C41" s="110">
        <v>31012.21</v>
      </c>
      <c r="D41" s="110"/>
      <c r="E41" s="110"/>
      <c r="F41" s="110">
        <v>42168.26</v>
      </c>
      <c r="G41" s="109">
        <f t="shared" si="11"/>
        <v>135.97308930901733</v>
      </c>
      <c r="H41" s="125"/>
    </row>
    <row r="42" spans="1:11">
      <c r="A42" s="141" t="s">
        <v>91</v>
      </c>
      <c r="B42" s="120" t="s">
        <v>90</v>
      </c>
      <c r="C42" s="110">
        <v>31012.21</v>
      </c>
      <c r="D42" s="110"/>
      <c r="E42" s="110"/>
      <c r="F42" s="110">
        <v>42168.26</v>
      </c>
      <c r="G42" s="109">
        <f t="shared" si="11"/>
        <v>135.97308930901733</v>
      </c>
      <c r="H42" s="125"/>
    </row>
    <row r="43" spans="1:11">
      <c r="A43" s="140" t="s">
        <v>92</v>
      </c>
      <c r="B43" s="120" t="s">
        <v>93</v>
      </c>
      <c r="C43" s="110">
        <v>145976.57</v>
      </c>
      <c r="D43" s="110"/>
      <c r="E43" s="110"/>
      <c r="F43" s="110">
        <v>170257.33</v>
      </c>
      <c r="G43" s="109">
        <f t="shared" si="11"/>
        <v>116.63332684142391</v>
      </c>
      <c r="H43" s="125"/>
    </row>
    <row r="44" spans="1:11">
      <c r="A44" s="141" t="s">
        <v>94</v>
      </c>
      <c r="B44" s="120" t="s">
        <v>95</v>
      </c>
      <c r="C44" s="110">
        <v>145976.57</v>
      </c>
      <c r="D44" s="110"/>
      <c r="E44" s="110"/>
      <c r="F44" s="110">
        <v>170257.33</v>
      </c>
      <c r="G44" s="109">
        <f t="shared" si="11"/>
        <v>116.63332684142391</v>
      </c>
      <c r="H44" s="125"/>
      <c r="K44" s="96"/>
    </row>
    <row r="45" spans="1:11">
      <c r="A45" s="139" t="s">
        <v>96</v>
      </c>
      <c r="B45" s="138" t="s">
        <v>97</v>
      </c>
      <c r="C45" s="115">
        <v>573865.52</v>
      </c>
      <c r="D45" s="115">
        <v>1967990</v>
      </c>
      <c r="E45" s="115">
        <f>+D45-418260</f>
        <v>1549730</v>
      </c>
      <c r="F45" s="115">
        <v>1132706.8999999999</v>
      </c>
      <c r="G45" s="116">
        <f t="shared" si="11"/>
        <v>197.38194063305977</v>
      </c>
      <c r="H45" s="116">
        <f>+(F45/E45)*100</f>
        <v>73.090596426474292</v>
      </c>
    </row>
    <row r="46" spans="1:11">
      <c r="A46" s="140" t="s">
        <v>98</v>
      </c>
      <c r="B46" s="120" t="s">
        <v>99</v>
      </c>
      <c r="C46" s="110">
        <v>53307.29</v>
      </c>
      <c r="D46" s="110"/>
      <c r="E46" s="110"/>
      <c r="F46" s="110">
        <v>63101.64</v>
      </c>
      <c r="G46" s="109">
        <f t="shared" si="11"/>
        <v>118.37337820024241</v>
      </c>
      <c r="H46" s="125"/>
    </row>
    <row r="47" spans="1:11">
      <c r="A47" s="141" t="s">
        <v>100</v>
      </c>
      <c r="B47" s="120" t="s">
        <v>101</v>
      </c>
      <c r="C47" s="110">
        <v>20498.849999999999</v>
      </c>
      <c r="D47" s="110"/>
      <c r="E47" s="110"/>
      <c r="F47" s="110">
        <v>29386.25</v>
      </c>
      <c r="G47" s="109">
        <f t="shared" si="11"/>
        <v>143.35560287528327</v>
      </c>
      <c r="H47" s="125"/>
    </row>
    <row r="48" spans="1:11">
      <c r="A48" s="141" t="s">
        <v>102</v>
      </c>
      <c r="B48" s="120" t="s">
        <v>103</v>
      </c>
      <c r="C48" s="110">
        <v>30834.53</v>
      </c>
      <c r="D48" s="110"/>
      <c r="E48" s="110"/>
      <c r="F48" s="110">
        <v>32642.39</v>
      </c>
      <c r="G48" s="109">
        <f t="shared" si="11"/>
        <v>105.86310217798034</v>
      </c>
      <c r="H48" s="125"/>
    </row>
    <row r="49" spans="1:8">
      <c r="A49" s="141" t="s">
        <v>104</v>
      </c>
      <c r="B49" s="120" t="s">
        <v>105</v>
      </c>
      <c r="C49" s="110">
        <v>1973.91</v>
      </c>
      <c r="D49" s="110"/>
      <c r="E49" s="110"/>
      <c r="F49" s="110">
        <v>1073</v>
      </c>
      <c r="G49" s="109">
        <f t="shared" si="11"/>
        <v>54.3591146506173</v>
      </c>
      <c r="H49" s="125"/>
    </row>
    <row r="50" spans="1:8">
      <c r="A50" s="140" t="s">
        <v>106</v>
      </c>
      <c r="B50" s="120" t="s">
        <v>107</v>
      </c>
      <c r="C50" s="110">
        <v>31236.7</v>
      </c>
      <c r="D50" s="110"/>
      <c r="E50" s="110"/>
      <c r="F50" s="110">
        <v>27418.799999999999</v>
      </c>
      <c r="G50" s="109">
        <f t="shared" si="11"/>
        <v>87.777518111708346</v>
      </c>
      <c r="H50" s="125"/>
    </row>
    <row r="51" spans="1:8">
      <c r="A51" s="141" t="s">
        <v>108</v>
      </c>
      <c r="B51" s="120" t="s">
        <v>109</v>
      </c>
      <c r="C51" s="110">
        <v>9849.44</v>
      </c>
      <c r="D51" s="110"/>
      <c r="E51" s="110"/>
      <c r="F51" s="110">
        <v>10187.48</v>
      </c>
      <c r="G51" s="109">
        <f t="shared" si="11"/>
        <v>103.43207329553761</v>
      </c>
      <c r="H51" s="125"/>
    </row>
    <row r="52" spans="1:8">
      <c r="A52" s="141" t="s">
        <v>110</v>
      </c>
      <c r="B52" s="120" t="s">
        <v>111</v>
      </c>
      <c r="C52" s="110">
        <v>19448.27</v>
      </c>
      <c r="D52" s="110"/>
      <c r="E52" s="110"/>
      <c r="F52" s="110">
        <v>16861.52</v>
      </c>
      <c r="G52" s="109">
        <f t="shared" si="11"/>
        <v>86.699331097316119</v>
      </c>
      <c r="H52" s="125"/>
    </row>
    <row r="53" spans="1:8">
      <c r="A53" s="141" t="s">
        <v>112</v>
      </c>
      <c r="B53" s="120" t="s">
        <v>113</v>
      </c>
      <c r="C53" s="110">
        <v>1267.21</v>
      </c>
      <c r="D53" s="110"/>
      <c r="E53" s="110"/>
      <c r="F53" s="110">
        <v>19.48</v>
      </c>
      <c r="G53" s="109">
        <f t="shared" si="11"/>
        <v>1.5372353437867441</v>
      </c>
      <c r="H53" s="125"/>
    </row>
    <row r="54" spans="1:8">
      <c r="A54" s="141" t="s">
        <v>114</v>
      </c>
      <c r="B54" s="120" t="s">
        <v>115</v>
      </c>
      <c r="C54" s="110">
        <v>671.78</v>
      </c>
      <c r="D54" s="110"/>
      <c r="E54" s="110"/>
      <c r="F54" s="110">
        <v>350.32</v>
      </c>
      <c r="G54" s="109">
        <f t="shared" si="11"/>
        <v>52.148024650927383</v>
      </c>
      <c r="H54" s="125"/>
    </row>
    <row r="55" spans="1:8">
      <c r="A55" s="140" t="s">
        <v>116</v>
      </c>
      <c r="B55" s="120" t="s">
        <v>117</v>
      </c>
      <c r="C55" s="110">
        <v>452412.32</v>
      </c>
      <c r="D55" s="110"/>
      <c r="E55" s="110"/>
      <c r="F55" s="110">
        <v>973646.47</v>
      </c>
      <c r="G55" s="109">
        <f t="shared" si="11"/>
        <v>215.21219183420999</v>
      </c>
      <c r="H55" s="125"/>
    </row>
    <row r="56" spans="1:8">
      <c r="A56" s="141" t="s">
        <v>118</v>
      </c>
      <c r="B56" s="120" t="s">
        <v>119</v>
      </c>
      <c r="C56" s="110">
        <v>22583.09</v>
      </c>
      <c r="D56" s="110"/>
      <c r="E56" s="110"/>
      <c r="F56" s="110">
        <v>21667.06</v>
      </c>
      <c r="G56" s="109">
        <f t="shared" si="11"/>
        <v>95.943734891903645</v>
      </c>
      <c r="H56" s="125"/>
    </row>
    <row r="57" spans="1:8">
      <c r="A57" s="141" t="s">
        <v>120</v>
      </c>
      <c r="B57" s="120" t="s">
        <v>121</v>
      </c>
      <c r="C57" s="110">
        <v>6232.28</v>
      </c>
      <c r="D57" s="110"/>
      <c r="E57" s="110"/>
      <c r="F57" s="110">
        <v>12063.48</v>
      </c>
      <c r="G57" s="109">
        <f t="shared" si="11"/>
        <v>193.56447399667539</v>
      </c>
      <c r="H57" s="125"/>
    </row>
    <row r="58" spans="1:8">
      <c r="A58" s="141" t="s">
        <v>122</v>
      </c>
      <c r="B58" s="120" t="s">
        <v>123</v>
      </c>
      <c r="C58" s="110">
        <v>61436.69</v>
      </c>
      <c r="D58" s="110"/>
      <c r="E58" s="110"/>
      <c r="F58" s="110">
        <v>109369.89</v>
      </c>
      <c r="G58" s="109">
        <f t="shared" si="11"/>
        <v>178.02047929339943</v>
      </c>
      <c r="H58" s="125"/>
    </row>
    <row r="59" spans="1:8">
      <c r="A59" s="141" t="s">
        <v>124</v>
      </c>
      <c r="B59" s="120" t="s">
        <v>125</v>
      </c>
      <c r="C59" s="110">
        <v>3461.26</v>
      </c>
      <c r="D59" s="110"/>
      <c r="E59" s="110"/>
      <c r="F59" s="110">
        <v>3452.63</v>
      </c>
      <c r="G59" s="109">
        <f t="shared" si="11"/>
        <v>99.750668831581564</v>
      </c>
      <c r="H59" s="125"/>
    </row>
    <row r="60" spans="1:8">
      <c r="A60" s="141" t="s">
        <v>126</v>
      </c>
      <c r="B60" s="120" t="s">
        <v>127</v>
      </c>
      <c r="C60" s="110">
        <v>91427.59</v>
      </c>
      <c r="D60" s="110"/>
      <c r="E60" s="110"/>
      <c r="F60" s="110">
        <v>102440.87</v>
      </c>
      <c r="G60" s="109">
        <f t="shared" si="11"/>
        <v>112.04590430525403</v>
      </c>
      <c r="H60" s="125"/>
    </row>
    <row r="61" spans="1:8">
      <c r="A61" s="141" t="s">
        <v>128</v>
      </c>
      <c r="B61" s="120" t="s">
        <v>129</v>
      </c>
      <c r="C61" s="110">
        <v>1112.5899999999999</v>
      </c>
      <c r="D61" s="110"/>
      <c r="E61" s="110"/>
      <c r="F61" s="110">
        <v>6312.52</v>
      </c>
      <c r="G61" s="109">
        <f t="shared" si="11"/>
        <v>567.3716283626494</v>
      </c>
      <c r="H61" s="125"/>
    </row>
    <row r="62" spans="1:8">
      <c r="A62" s="141" t="s">
        <v>130</v>
      </c>
      <c r="B62" s="120" t="s">
        <v>131</v>
      </c>
      <c r="C62" s="110">
        <v>135371.91</v>
      </c>
      <c r="D62" s="110"/>
      <c r="E62" s="110"/>
      <c r="F62" s="110">
        <v>449717.1</v>
      </c>
      <c r="G62" s="109">
        <f t="shared" si="11"/>
        <v>332.20858005179952</v>
      </c>
      <c r="H62" s="125"/>
    </row>
    <row r="63" spans="1:8">
      <c r="A63" s="141" t="s">
        <v>132</v>
      </c>
      <c r="B63" s="120" t="s">
        <v>133</v>
      </c>
      <c r="C63" s="110">
        <v>95156.75</v>
      </c>
      <c r="D63" s="110"/>
      <c r="E63" s="110"/>
      <c r="F63" s="110">
        <v>208727.4</v>
      </c>
      <c r="G63" s="109">
        <f t="shared" si="11"/>
        <v>219.35112327816998</v>
      </c>
      <c r="H63" s="125"/>
    </row>
    <row r="64" spans="1:8">
      <c r="A64" s="141" t="s">
        <v>134</v>
      </c>
      <c r="B64" s="120" t="s">
        <v>135</v>
      </c>
      <c r="C64" s="110">
        <v>35630.160000000003</v>
      </c>
      <c r="D64" s="110"/>
      <c r="E64" s="110"/>
      <c r="F64" s="110">
        <v>59895.519999999997</v>
      </c>
      <c r="G64" s="109">
        <f t="shared" si="11"/>
        <v>168.1034269843301</v>
      </c>
      <c r="H64" s="125"/>
    </row>
    <row r="65" spans="1:8">
      <c r="A65" s="140" t="s">
        <v>136</v>
      </c>
      <c r="B65" s="120" t="s">
        <v>137</v>
      </c>
      <c r="C65" s="110">
        <v>14911.75</v>
      </c>
      <c r="D65" s="110"/>
      <c r="E65" s="110"/>
      <c r="F65" s="110">
        <v>18163.7</v>
      </c>
      <c r="G65" s="109">
        <f t="shared" si="11"/>
        <v>121.8079702248227</v>
      </c>
      <c r="H65" s="125"/>
    </row>
    <row r="66" spans="1:8">
      <c r="A66" s="141" t="s">
        <v>138</v>
      </c>
      <c r="B66" s="120" t="s">
        <v>137</v>
      </c>
      <c r="C66" s="110">
        <v>14911.75</v>
      </c>
      <c r="D66" s="110"/>
      <c r="E66" s="110"/>
      <c r="F66" s="110">
        <v>18163.7</v>
      </c>
      <c r="G66" s="109">
        <f t="shared" si="11"/>
        <v>121.8079702248227</v>
      </c>
      <c r="H66" s="125"/>
    </row>
    <row r="67" spans="1:8">
      <c r="A67" s="140" t="s">
        <v>139</v>
      </c>
      <c r="B67" s="120" t="s">
        <v>140</v>
      </c>
      <c r="C67" s="110">
        <v>21997.46</v>
      </c>
      <c r="D67" s="110"/>
      <c r="E67" s="110"/>
      <c r="F67" s="110">
        <v>50376.29</v>
      </c>
      <c r="G67" s="109">
        <f t="shared" si="11"/>
        <v>229.0095765602029</v>
      </c>
      <c r="H67" s="125"/>
    </row>
    <row r="68" spans="1:8">
      <c r="A68" s="141" t="s">
        <v>141</v>
      </c>
      <c r="B68" s="120" t="s">
        <v>142</v>
      </c>
      <c r="C68" s="110">
        <v>702.59</v>
      </c>
      <c r="D68" s="110"/>
      <c r="E68" s="110"/>
      <c r="F68" s="110">
        <v>998.91</v>
      </c>
      <c r="G68" s="109">
        <f t="shared" si="11"/>
        <v>142.17537966666191</v>
      </c>
      <c r="H68" s="125"/>
    </row>
    <row r="69" spans="1:8">
      <c r="A69" s="141" t="s">
        <v>143</v>
      </c>
      <c r="B69" s="120" t="s">
        <v>144</v>
      </c>
      <c r="C69" s="110">
        <v>20313.82</v>
      </c>
      <c r="D69" s="110"/>
      <c r="E69" s="110"/>
      <c r="F69" s="110">
        <v>19675.47</v>
      </c>
      <c r="G69" s="109">
        <f t="shared" si="11"/>
        <v>96.857558056534927</v>
      </c>
      <c r="H69" s="125"/>
    </row>
    <row r="70" spans="1:8">
      <c r="A70" s="141" t="s">
        <v>145</v>
      </c>
      <c r="B70" s="120" t="s">
        <v>146</v>
      </c>
      <c r="C70" s="110">
        <v>11.17</v>
      </c>
      <c r="D70" s="110"/>
      <c r="E70" s="110"/>
      <c r="F70" s="110">
        <v>19.239999999999998</v>
      </c>
      <c r="G70" s="109">
        <f t="shared" si="11"/>
        <v>172.24709042076992</v>
      </c>
      <c r="H70" s="125"/>
    </row>
    <row r="71" spans="1:8">
      <c r="A71" s="141" t="s">
        <v>147</v>
      </c>
      <c r="B71" s="120" t="s">
        <v>148</v>
      </c>
      <c r="C71" s="110">
        <v>6.3</v>
      </c>
      <c r="D71" s="110"/>
      <c r="E71" s="110"/>
      <c r="F71" s="110"/>
      <c r="G71" s="109"/>
      <c r="H71" s="125"/>
    </row>
    <row r="72" spans="1:8">
      <c r="A72" s="141" t="s">
        <v>149</v>
      </c>
      <c r="B72" s="120" t="s">
        <v>150</v>
      </c>
      <c r="C72" s="110"/>
      <c r="D72" s="110"/>
      <c r="E72" s="110"/>
      <c r="F72" s="110">
        <v>24055.040000000001</v>
      </c>
      <c r="G72" s="109"/>
      <c r="H72" s="125"/>
    </row>
    <row r="73" spans="1:8">
      <c r="A73" s="141" t="s">
        <v>151</v>
      </c>
      <c r="B73" s="120" t="s">
        <v>140</v>
      </c>
      <c r="C73" s="110">
        <v>963.58</v>
      </c>
      <c r="D73" s="110"/>
      <c r="E73" s="110"/>
      <c r="F73" s="110">
        <v>5627.63</v>
      </c>
      <c r="G73" s="109">
        <f t="shared" si="11"/>
        <v>584.03350007264578</v>
      </c>
      <c r="H73" s="125"/>
    </row>
    <row r="74" spans="1:8">
      <c r="A74" s="139" t="s">
        <v>152</v>
      </c>
      <c r="B74" s="138" t="s">
        <v>153</v>
      </c>
      <c r="C74" s="115">
        <v>200.82</v>
      </c>
      <c r="D74" s="115">
        <v>4198</v>
      </c>
      <c r="E74" s="115">
        <f>+D74-50</f>
        <v>4148</v>
      </c>
      <c r="F74" s="115">
        <v>4071.34</v>
      </c>
      <c r="G74" s="116">
        <f t="shared" si="11"/>
        <v>2027.3578328851709</v>
      </c>
      <c r="H74" s="116">
        <f>+(F74/E74)*100</f>
        <v>98.15188042430087</v>
      </c>
    </row>
    <row r="75" spans="1:8">
      <c r="A75" s="140" t="s">
        <v>154</v>
      </c>
      <c r="B75" s="120" t="s">
        <v>155</v>
      </c>
      <c r="C75" s="110">
        <v>200.82</v>
      </c>
      <c r="D75" s="110"/>
      <c r="E75" s="110"/>
      <c r="F75" s="110">
        <v>4071.34</v>
      </c>
      <c r="G75" s="109">
        <f t="shared" si="11"/>
        <v>2027.3578328851709</v>
      </c>
      <c r="H75" s="125"/>
    </row>
    <row r="76" spans="1:8">
      <c r="A76" s="141" t="s">
        <v>156</v>
      </c>
      <c r="B76" s="120" t="s">
        <v>157</v>
      </c>
      <c r="C76" s="110">
        <v>196.52</v>
      </c>
      <c r="D76" s="110"/>
      <c r="E76" s="110"/>
      <c r="F76" s="110">
        <v>441.88</v>
      </c>
      <c r="G76" s="109">
        <f t="shared" si="11"/>
        <v>224.85243232240992</v>
      </c>
      <c r="H76" s="125"/>
    </row>
    <row r="77" spans="1:8">
      <c r="A77" s="141" t="s">
        <v>158</v>
      </c>
      <c r="B77" s="120" t="s">
        <v>159</v>
      </c>
      <c r="C77" s="110">
        <v>4.3</v>
      </c>
      <c r="D77" s="110"/>
      <c r="E77" s="110"/>
      <c r="F77" s="110">
        <v>3629.46</v>
      </c>
      <c r="G77" s="109">
        <f t="shared" si="11"/>
        <v>84406.046511627908</v>
      </c>
      <c r="H77" s="125"/>
    </row>
    <row r="78" spans="1:8">
      <c r="A78" s="139" t="s">
        <v>160</v>
      </c>
      <c r="B78" s="138" t="s">
        <v>161</v>
      </c>
      <c r="C78" s="115">
        <v>7778932.6399999997</v>
      </c>
      <c r="D78" s="115">
        <v>8863438</v>
      </c>
      <c r="E78" s="115">
        <v>8863438</v>
      </c>
      <c r="F78" s="115">
        <v>6702625.2999999998</v>
      </c>
      <c r="G78" s="116">
        <f t="shared" si="11"/>
        <v>86.163817199476355</v>
      </c>
      <c r="H78" s="116">
        <f>+(F78/E78)*100</f>
        <v>75.621054719398956</v>
      </c>
    </row>
    <row r="79" spans="1:8" ht="25.5">
      <c r="A79" s="140" t="s">
        <v>162</v>
      </c>
      <c r="B79" s="120" t="s">
        <v>163</v>
      </c>
      <c r="C79" s="110">
        <v>1166840.01</v>
      </c>
      <c r="D79" s="110"/>
      <c r="E79" s="110"/>
      <c r="F79" s="110">
        <v>1100490.78</v>
      </c>
      <c r="G79" s="109">
        <f t="shared" si="11"/>
        <v>94.31376800320723</v>
      </c>
      <c r="H79" s="125"/>
    </row>
    <row r="80" spans="1:8">
      <c r="A80" s="141" t="s">
        <v>164</v>
      </c>
      <c r="B80" s="120" t="s">
        <v>165</v>
      </c>
      <c r="C80" s="110">
        <v>1166840.01</v>
      </c>
      <c r="D80" s="110"/>
      <c r="E80" s="110"/>
      <c r="F80" s="110">
        <v>1100490.78</v>
      </c>
      <c r="G80" s="109">
        <f t="shared" si="11"/>
        <v>94.31376800320723</v>
      </c>
      <c r="H80" s="125"/>
    </row>
    <row r="81" spans="1:8" ht="25.5">
      <c r="A81" s="140" t="s">
        <v>166</v>
      </c>
      <c r="B81" s="120" t="s">
        <v>167</v>
      </c>
      <c r="C81" s="110">
        <v>6612092.6299999999</v>
      </c>
      <c r="D81" s="110"/>
      <c r="E81" s="110"/>
      <c r="F81" s="110">
        <v>5602134.5199999996</v>
      </c>
      <c r="G81" s="109">
        <f t="shared" si="11"/>
        <v>84.725590421742169</v>
      </c>
      <c r="H81" s="125"/>
    </row>
    <row r="82" spans="1:8" ht="25.5">
      <c r="A82" s="141" t="s">
        <v>168</v>
      </c>
      <c r="B82" s="120" t="s">
        <v>167</v>
      </c>
      <c r="C82" s="110">
        <v>6612092.6299999999</v>
      </c>
      <c r="D82" s="110"/>
      <c r="E82" s="110"/>
      <c r="F82" s="110">
        <v>5602134.5199999996</v>
      </c>
      <c r="G82" s="109">
        <f t="shared" si="11"/>
        <v>84.725590421742169</v>
      </c>
      <c r="H82" s="125"/>
    </row>
    <row r="83" spans="1:8">
      <c r="A83" s="139" t="s">
        <v>169</v>
      </c>
      <c r="B83" s="138" t="s">
        <v>170</v>
      </c>
      <c r="C83" s="115">
        <v>12675446.539999999</v>
      </c>
      <c r="D83" s="115">
        <v>18722732</v>
      </c>
      <c r="E83" s="115">
        <f>+D83-187000</f>
        <v>18535732</v>
      </c>
      <c r="F83" s="115">
        <v>15328049.279999999</v>
      </c>
      <c r="G83" s="116">
        <f t="shared" si="11"/>
        <v>120.92709500710023</v>
      </c>
      <c r="H83" s="116">
        <f>+(F83/E83)*100</f>
        <v>82.694599166625835</v>
      </c>
    </row>
    <row r="84" spans="1:8">
      <c r="A84" s="140" t="s">
        <v>171</v>
      </c>
      <c r="B84" s="120" t="s">
        <v>172</v>
      </c>
      <c r="C84" s="110">
        <v>6611151.5</v>
      </c>
      <c r="D84" s="110"/>
      <c r="E84" s="110"/>
      <c r="F84" s="110">
        <v>8256773.2999999998</v>
      </c>
      <c r="G84" s="109">
        <f t="shared" si="11"/>
        <v>124.89160625043911</v>
      </c>
      <c r="H84" s="125"/>
    </row>
    <row r="85" spans="1:8">
      <c r="A85" s="141" t="s">
        <v>173</v>
      </c>
      <c r="B85" s="120" t="s">
        <v>174</v>
      </c>
      <c r="C85" s="110">
        <v>5313408.6500000004</v>
      </c>
      <c r="D85" s="110"/>
      <c r="E85" s="110"/>
      <c r="F85" s="110">
        <v>5652725.2199999997</v>
      </c>
      <c r="G85" s="109">
        <f t="shared" si="11"/>
        <v>106.38604316647091</v>
      </c>
      <c r="H85" s="125"/>
    </row>
    <row r="86" spans="1:8">
      <c r="A86" s="141" t="s">
        <v>175</v>
      </c>
      <c r="B86" s="120" t="s">
        <v>176</v>
      </c>
      <c r="C86" s="110">
        <v>1297742.8500000001</v>
      </c>
      <c r="D86" s="110"/>
      <c r="E86" s="110"/>
      <c r="F86" s="110">
        <v>2604048.08</v>
      </c>
      <c r="G86" s="109">
        <f t="shared" si="11"/>
        <v>200.65979018878815</v>
      </c>
      <c r="H86" s="125"/>
    </row>
    <row r="87" spans="1:8">
      <c r="A87" s="140" t="s">
        <v>177</v>
      </c>
      <c r="B87" s="120" t="s">
        <v>178</v>
      </c>
      <c r="C87" s="110">
        <v>361552.85</v>
      </c>
      <c r="D87" s="110"/>
      <c r="E87" s="110"/>
      <c r="F87" s="110">
        <v>414968.18</v>
      </c>
      <c r="G87" s="109">
        <f t="shared" si="11"/>
        <v>114.77386501032976</v>
      </c>
      <c r="H87" s="125"/>
    </row>
    <row r="88" spans="1:8">
      <c r="A88" s="141" t="s">
        <v>179</v>
      </c>
      <c r="B88" s="120" t="s">
        <v>180</v>
      </c>
      <c r="C88" s="110">
        <v>361552.85</v>
      </c>
      <c r="D88" s="110"/>
      <c r="E88" s="110"/>
      <c r="F88" s="110">
        <v>414968.18</v>
      </c>
      <c r="G88" s="109">
        <f t="shared" si="11"/>
        <v>114.77386501032976</v>
      </c>
      <c r="H88" s="125"/>
    </row>
    <row r="89" spans="1:8">
      <c r="A89" s="140" t="s">
        <v>181</v>
      </c>
      <c r="B89" s="120" t="s">
        <v>182</v>
      </c>
      <c r="C89" s="110">
        <v>5641524.4699999997</v>
      </c>
      <c r="D89" s="110"/>
      <c r="E89" s="110"/>
      <c r="F89" s="110">
        <v>6602841.3499999996</v>
      </c>
      <c r="G89" s="109">
        <f t="shared" si="11"/>
        <v>117.04001968106326</v>
      </c>
      <c r="H89" s="125"/>
    </row>
    <row r="90" spans="1:8">
      <c r="A90" s="141" t="s">
        <v>183</v>
      </c>
      <c r="B90" s="120" t="s">
        <v>184</v>
      </c>
      <c r="C90" s="110">
        <v>5641524.4699999997</v>
      </c>
      <c r="D90" s="110"/>
      <c r="E90" s="110"/>
      <c r="F90" s="110">
        <v>6602841.3499999996</v>
      </c>
      <c r="G90" s="109">
        <f t="shared" si="11"/>
        <v>117.04001968106326</v>
      </c>
      <c r="H90" s="125"/>
    </row>
    <row r="91" spans="1:8">
      <c r="A91" s="140" t="s">
        <v>185</v>
      </c>
      <c r="B91" s="120" t="s">
        <v>186</v>
      </c>
      <c r="C91" s="110">
        <v>61217.72</v>
      </c>
      <c r="D91" s="110"/>
      <c r="E91" s="110"/>
      <c r="F91" s="110">
        <v>53466.45</v>
      </c>
      <c r="G91" s="109">
        <f t="shared" si="11"/>
        <v>87.338192275047149</v>
      </c>
      <c r="H91" s="125"/>
    </row>
    <row r="92" spans="1:8">
      <c r="A92" s="141" t="s">
        <v>187</v>
      </c>
      <c r="B92" s="120" t="s">
        <v>188</v>
      </c>
      <c r="C92" s="110">
        <v>3813.78</v>
      </c>
      <c r="D92" s="110"/>
      <c r="E92" s="110"/>
      <c r="F92" s="110">
        <v>7603.75</v>
      </c>
      <c r="G92" s="109">
        <f t="shared" si="11"/>
        <v>199.37568501591596</v>
      </c>
      <c r="H92" s="125"/>
    </row>
    <row r="93" spans="1:8" ht="25.5">
      <c r="A93" s="141" t="s">
        <v>189</v>
      </c>
      <c r="B93" s="120" t="s">
        <v>190</v>
      </c>
      <c r="C93" s="110">
        <v>57403.94</v>
      </c>
      <c r="D93" s="110"/>
      <c r="E93" s="110"/>
      <c r="F93" s="110">
        <v>45862.7</v>
      </c>
      <c r="G93" s="109">
        <f t="shared" si="11"/>
        <v>79.894690155414423</v>
      </c>
      <c r="H93" s="125"/>
    </row>
    <row r="94" spans="1:8" ht="25.5">
      <c r="A94" s="139" t="s">
        <v>191</v>
      </c>
      <c r="B94" s="138" t="s">
        <v>192</v>
      </c>
      <c r="C94" s="115">
        <v>264610475.62</v>
      </c>
      <c r="D94" s="115">
        <v>321598959</v>
      </c>
      <c r="E94" s="115">
        <f>+D94-43000+1692847</f>
        <v>323248806</v>
      </c>
      <c r="F94" s="115">
        <v>323152805.56999999</v>
      </c>
      <c r="G94" s="116">
        <f t="shared" si="11"/>
        <v>122.12396535429349</v>
      </c>
      <c r="H94" s="116">
        <f>+(F94/E94)*100</f>
        <v>99.970301381407111</v>
      </c>
    </row>
    <row r="95" spans="1:8">
      <c r="A95" s="140" t="s">
        <v>193</v>
      </c>
      <c r="B95" s="120" t="s">
        <v>194</v>
      </c>
      <c r="C95" s="110">
        <v>264610475.62</v>
      </c>
      <c r="D95" s="110"/>
      <c r="E95" s="110"/>
      <c r="F95" s="110">
        <v>323152805.56999999</v>
      </c>
      <c r="G95" s="109">
        <f t="shared" si="11"/>
        <v>122.12396535429349</v>
      </c>
      <c r="H95" s="125"/>
    </row>
    <row r="96" spans="1:8">
      <c r="A96" s="141" t="s">
        <v>195</v>
      </c>
      <c r="B96" s="120" t="s">
        <v>196</v>
      </c>
      <c r="C96" s="110">
        <v>263994867.41</v>
      </c>
      <c r="D96" s="110"/>
      <c r="E96" s="110"/>
      <c r="F96" s="110">
        <v>322543630.13</v>
      </c>
      <c r="G96" s="109">
        <f t="shared" si="11"/>
        <v>122.17799281266717</v>
      </c>
      <c r="H96" s="125"/>
    </row>
    <row r="97" spans="1:8">
      <c r="A97" s="141" t="s">
        <v>197</v>
      </c>
      <c r="B97" s="120" t="s">
        <v>198</v>
      </c>
      <c r="C97" s="110">
        <v>615608.21</v>
      </c>
      <c r="D97" s="110"/>
      <c r="E97" s="110"/>
      <c r="F97" s="110">
        <v>609175.43999999994</v>
      </c>
      <c r="G97" s="109">
        <f t="shared" si="11"/>
        <v>98.955054546787153</v>
      </c>
      <c r="H97" s="125"/>
    </row>
    <row r="98" spans="1:8">
      <c r="A98" s="139" t="s">
        <v>199</v>
      </c>
      <c r="B98" s="138" t="s">
        <v>200</v>
      </c>
      <c r="C98" s="115">
        <v>2381757.4700000002</v>
      </c>
      <c r="D98" s="115">
        <v>2520088</v>
      </c>
      <c r="E98" s="115">
        <f>+D98-54300</f>
        <v>2465788</v>
      </c>
      <c r="F98" s="115">
        <v>2753483.48</v>
      </c>
      <c r="G98" s="116">
        <f t="shared" si="11"/>
        <v>115.60721503688617</v>
      </c>
      <c r="H98" s="116">
        <f>+(F98/E98)*100</f>
        <v>111.66748641813489</v>
      </c>
    </row>
    <row r="99" spans="1:8">
      <c r="A99" s="140" t="s">
        <v>201</v>
      </c>
      <c r="B99" s="120" t="s">
        <v>202</v>
      </c>
      <c r="C99" s="110">
        <v>2381757.4700000002</v>
      </c>
      <c r="D99" s="110"/>
      <c r="E99" s="110"/>
      <c r="F99" s="110">
        <v>2753483.48</v>
      </c>
      <c r="G99" s="109">
        <f t="shared" si="11"/>
        <v>115.60721503688617</v>
      </c>
      <c r="H99" s="125"/>
    </row>
    <row r="100" spans="1:8">
      <c r="A100" s="141" t="s">
        <v>203</v>
      </c>
      <c r="B100" s="120" t="s">
        <v>204</v>
      </c>
      <c r="C100" s="110">
        <v>2381757.4700000002</v>
      </c>
      <c r="D100" s="110"/>
      <c r="E100" s="110"/>
      <c r="F100" s="110">
        <v>2753483.48</v>
      </c>
      <c r="G100" s="109">
        <f t="shared" si="11"/>
        <v>115.60721503688617</v>
      </c>
      <c r="H100" s="125"/>
    </row>
    <row r="101" spans="1:8">
      <c r="A101" s="137" t="s">
        <v>38</v>
      </c>
      <c r="B101" s="138" t="s">
        <v>39</v>
      </c>
      <c r="C101" s="115">
        <f>+C102</f>
        <v>11980.08</v>
      </c>
      <c r="D101" s="115">
        <f t="shared" ref="D101:F101" si="12">+D102</f>
        <v>47779</v>
      </c>
      <c r="E101" s="115">
        <f t="shared" si="12"/>
        <v>36479</v>
      </c>
      <c r="F101" s="115">
        <f t="shared" si="12"/>
        <v>14369.19</v>
      </c>
      <c r="G101" s="116">
        <f t="shared" ref="G101:G104" si="13">+(F101/C101)*100</f>
        <v>119.94235430815155</v>
      </c>
      <c r="H101" s="116">
        <f>+(F101/E101)*100</f>
        <v>39.390306751829826</v>
      </c>
    </row>
    <row r="102" spans="1:8">
      <c r="A102" s="139" t="s">
        <v>205</v>
      </c>
      <c r="B102" s="138" t="s">
        <v>206</v>
      </c>
      <c r="C102" s="115">
        <v>11980.08</v>
      </c>
      <c r="D102" s="115">
        <v>47779</v>
      </c>
      <c r="E102" s="115">
        <f>+D102-11300</f>
        <v>36479</v>
      </c>
      <c r="F102" s="115">
        <v>14369.19</v>
      </c>
      <c r="G102" s="116">
        <f t="shared" si="13"/>
        <v>119.94235430815155</v>
      </c>
      <c r="H102" s="116">
        <f>+(F102/E102)*100</f>
        <v>39.390306751829826</v>
      </c>
    </row>
    <row r="103" spans="1:8">
      <c r="A103" s="140" t="s">
        <v>207</v>
      </c>
      <c r="B103" s="120" t="s">
        <v>208</v>
      </c>
      <c r="C103" s="110">
        <v>11980.08</v>
      </c>
      <c r="D103" s="110"/>
      <c r="E103" s="110"/>
      <c r="F103" s="110">
        <v>14369.19</v>
      </c>
      <c r="G103" s="109">
        <f t="shared" si="13"/>
        <v>119.94235430815155</v>
      </c>
      <c r="H103" s="125"/>
    </row>
    <row r="104" spans="1:8">
      <c r="A104" s="141" t="s">
        <v>209</v>
      </c>
      <c r="B104" s="120" t="s">
        <v>210</v>
      </c>
      <c r="C104" s="110">
        <v>11980.08</v>
      </c>
      <c r="D104" s="110"/>
      <c r="E104" s="110"/>
      <c r="F104" s="110">
        <v>11605.24</v>
      </c>
      <c r="G104" s="109">
        <f t="shared" si="13"/>
        <v>96.871139424778463</v>
      </c>
      <c r="H104" s="125"/>
    </row>
    <row r="105" spans="1:8">
      <c r="A105" s="141" t="s">
        <v>211</v>
      </c>
      <c r="B105" s="120" t="s">
        <v>212</v>
      </c>
      <c r="C105" s="110"/>
      <c r="D105" s="110"/>
      <c r="E105" s="110"/>
      <c r="F105" s="110">
        <v>687.76</v>
      </c>
      <c r="G105" s="125"/>
      <c r="H105" s="125"/>
    </row>
    <row r="106" spans="1:8">
      <c r="A106" s="141" t="s">
        <v>213</v>
      </c>
      <c r="B106" s="120" t="s">
        <v>214</v>
      </c>
      <c r="C106" s="110"/>
      <c r="D106" s="110"/>
      <c r="E106" s="110"/>
      <c r="F106" s="110">
        <v>2076.19</v>
      </c>
      <c r="G106" s="125"/>
      <c r="H106" s="125"/>
    </row>
  </sheetData>
  <mergeCells count="5">
    <mergeCell ref="A8:B8"/>
    <mergeCell ref="A9:B9"/>
    <mergeCell ref="A6:H6"/>
    <mergeCell ref="A4:H4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A13D-22A5-4D4C-9B5B-E60AE818C9C2}">
  <sheetPr codeName="List2">
    <pageSetUpPr fitToPage="1"/>
  </sheetPr>
  <dimension ref="A1:O33"/>
  <sheetViews>
    <sheetView topLeftCell="A4" workbookViewId="0">
      <selection activeCell="A39" sqref="A39"/>
    </sheetView>
  </sheetViews>
  <sheetFormatPr defaultColWidth="11.6640625" defaultRowHeight="12.75"/>
  <cols>
    <col min="1" max="1" width="74" style="56" customWidth="1"/>
    <col min="2" max="2" width="21.1640625" style="57" customWidth="1"/>
    <col min="3" max="4" width="22.6640625" style="58" bestFit="1" customWidth="1"/>
    <col min="5" max="5" width="20.1640625" style="57" customWidth="1"/>
    <col min="6" max="6" width="20.1640625" style="57" bestFit="1" customWidth="1"/>
    <col min="7" max="7" width="25.33203125" style="57" customWidth="1"/>
    <col min="8" max="8" width="19.83203125" style="44" bestFit="1" customWidth="1"/>
    <col min="9" max="9" width="12.1640625" style="44" bestFit="1" customWidth="1"/>
    <col min="10" max="10" width="19.83203125" style="94" bestFit="1" customWidth="1"/>
    <col min="11" max="11" width="12.1640625" style="44" bestFit="1" customWidth="1"/>
    <col min="12" max="256" width="11.6640625" style="44"/>
    <col min="257" max="257" width="74" style="44" customWidth="1"/>
    <col min="258" max="258" width="21.1640625" style="44" customWidth="1"/>
    <col min="259" max="260" width="22.6640625" style="44" bestFit="1" customWidth="1"/>
    <col min="261" max="261" width="20.1640625" style="44" customWidth="1"/>
    <col min="262" max="262" width="20.1640625" style="44" bestFit="1" customWidth="1"/>
    <col min="263" max="263" width="25.33203125" style="44" customWidth="1"/>
    <col min="264" max="264" width="19.83203125" style="44" bestFit="1" customWidth="1"/>
    <col min="265" max="265" width="12.1640625" style="44" bestFit="1" customWidth="1"/>
    <col min="266" max="266" width="19.83203125" style="44" bestFit="1" customWidth="1"/>
    <col min="267" max="267" width="12.1640625" style="44" bestFit="1" customWidth="1"/>
    <col min="268" max="512" width="11.6640625" style="44"/>
    <col min="513" max="513" width="74" style="44" customWidth="1"/>
    <col min="514" max="514" width="21.1640625" style="44" customWidth="1"/>
    <col min="515" max="516" width="22.6640625" style="44" bestFit="1" customWidth="1"/>
    <col min="517" max="517" width="20.1640625" style="44" customWidth="1"/>
    <col min="518" max="518" width="20.1640625" style="44" bestFit="1" customWidth="1"/>
    <col min="519" max="519" width="25.33203125" style="44" customWidth="1"/>
    <col min="520" max="520" width="19.83203125" style="44" bestFit="1" customWidth="1"/>
    <col min="521" max="521" width="12.1640625" style="44" bestFit="1" customWidth="1"/>
    <col min="522" max="522" width="19.83203125" style="44" bestFit="1" customWidth="1"/>
    <col min="523" max="523" width="12.1640625" style="44" bestFit="1" customWidth="1"/>
    <col min="524" max="768" width="11.6640625" style="44"/>
    <col min="769" max="769" width="74" style="44" customWidth="1"/>
    <col min="770" max="770" width="21.1640625" style="44" customWidth="1"/>
    <col min="771" max="772" width="22.6640625" style="44" bestFit="1" customWidth="1"/>
    <col min="773" max="773" width="20.1640625" style="44" customWidth="1"/>
    <col min="774" max="774" width="20.1640625" style="44" bestFit="1" customWidth="1"/>
    <col min="775" max="775" width="25.33203125" style="44" customWidth="1"/>
    <col min="776" max="776" width="19.83203125" style="44" bestFit="1" customWidth="1"/>
    <col min="777" max="777" width="12.1640625" style="44" bestFit="1" customWidth="1"/>
    <col min="778" max="778" width="19.83203125" style="44" bestFit="1" customWidth="1"/>
    <col min="779" max="779" width="12.1640625" style="44" bestFit="1" customWidth="1"/>
    <col min="780" max="1024" width="11.6640625" style="44"/>
    <col min="1025" max="1025" width="74" style="44" customWidth="1"/>
    <col min="1026" max="1026" width="21.1640625" style="44" customWidth="1"/>
    <col min="1027" max="1028" width="22.6640625" style="44" bestFit="1" customWidth="1"/>
    <col min="1029" max="1029" width="20.1640625" style="44" customWidth="1"/>
    <col min="1030" max="1030" width="20.1640625" style="44" bestFit="1" customWidth="1"/>
    <col min="1031" max="1031" width="25.33203125" style="44" customWidth="1"/>
    <col min="1032" max="1032" width="19.83203125" style="44" bestFit="1" customWidth="1"/>
    <col min="1033" max="1033" width="12.1640625" style="44" bestFit="1" customWidth="1"/>
    <col min="1034" max="1034" width="19.83203125" style="44" bestFit="1" customWidth="1"/>
    <col min="1035" max="1035" width="12.1640625" style="44" bestFit="1" customWidth="1"/>
    <col min="1036" max="1280" width="11.6640625" style="44"/>
    <col min="1281" max="1281" width="74" style="44" customWidth="1"/>
    <col min="1282" max="1282" width="21.1640625" style="44" customWidth="1"/>
    <col min="1283" max="1284" width="22.6640625" style="44" bestFit="1" customWidth="1"/>
    <col min="1285" max="1285" width="20.1640625" style="44" customWidth="1"/>
    <col min="1286" max="1286" width="20.1640625" style="44" bestFit="1" customWidth="1"/>
    <col min="1287" max="1287" width="25.33203125" style="44" customWidth="1"/>
    <col min="1288" max="1288" width="19.83203125" style="44" bestFit="1" customWidth="1"/>
    <col min="1289" max="1289" width="12.1640625" style="44" bestFit="1" customWidth="1"/>
    <col min="1290" max="1290" width="19.83203125" style="44" bestFit="1" customWidth="1"/>
    <col min="1291" max="1291" width="12.1640625" style="44" bestFit="1" customWidth="1"/>
    <col min="1292" max="1536" width="11.6640625" style="44"/>
    <col min="1537" max="1537" width="74" style="44" customWidth="1"/>
    <col min="1538" max="1538" width="21.1640625" style="44" customWidth="1"/>
    <col min="1539" max="1540" width="22.6640625" style="44" bestFit="1" customWidth="1"/>
    <col min="1541" max="1541" width="20.1640625" style="44" customWidth="1"/>
    <col min="1542" max="1542" width="20.1640625" style="44" bestFit="1" customWidth="1"/>
    <col min="1543" max="1543" width="25.33203125" style="44" customWidth="1"/>
    <col min="1544" max="1544" width="19.83203125" style="44" bestFit="1" customWidth="1"/>
    <col min="1545" max="1545" width="12.1640625" style="44" bestFit="1" customWidth="1"/>
    <col min="1546" max="1546" width="19.83203125" style="44" bestFit="1" customWidth="1"/>
    <col min="1547" max="1547" width="12.1640625" style="44" bestFit="1" customWidth="1"/>
    <col min="1548" max="1792" width="11.6640625" style="44"/>
    <col min="1793" max="1793" width="74" style="44" customWidth="1"/>
    <col min="1794" max="1794" width="21.1640625" style="44" customWidth="1"/>
    <col min="1795" max="1796" width="22.6640625" style="44" bestFit="1" customWidth="1"/>
    <col min="1797" max="1797" width="20.1640625" style="44" customWidth="1"/>
    <col min="1798" max="1798" width="20.1640625" style="44" bestFit="1" customWidth="1"/>
    <col min="1799" max="1799" width="25.33203125" style="44" customWidth="1"/>
    <col min="1800" max="1800" width="19.83203125" style="44" bestFit="1" customWidth="1"/>
    <col min="1801" max="1801" width="12.1640625" style="44" bestFit="1" customWidth="1"/>
    <col min="1802" max="1802" width="19.83203125" style="44" bestFit="1" customWidth="1"/>
    <col min="1803" max="1803" width="12.1640625" style="44" bestFit="1" customWidth="1"/>
    <col min="1804" max="2048" width="11.6640625" style="44"/>
    <col min="2049" max="2049" width="74" style="44" customWidth="1"/>
    <col min="2050" max="2050" width="21.1640625" style="44" customWidth="1"/>
    <col min="2051" max="2052" width="22.6640625" style="44" bestFit="1" customWidth="1"/>
    <col min="2053" max="2053" width="20.1640625" style="44" customWidth="1"/>
    <col min="2054" max="2054" width="20.1640625" style="44" bestFit="1" customWidth="1"/>
    <col min="2055" max="2055" width="25.33203125" style="44" customWidth="1"/>
    <col min="2056" max="2056" width="19.83203125" style="44" bestFit="1" customWidth="1"/>
    <col min="2057" max="2057" width="12.1640625" style="44" bestFit="1" customWidth="1"/>
    <col min="2058" max="2058" width="19.83203125" style="44" bestFit="1" customWidth="1"/>
    <col min="2059" max="2059" width="12.1640625" style="44" bestFit="1" customWidth="1"/>
    <col min="2060" max="2304" width="11.6640625" style="44"/>
    <col min="2305" max="2305" width="74" style="44" customWidth="1"/>
    <col min="2306" max="2306" width="21.1640625" style="44" customWidth="1"/>
    <col min="2307" max="2308" width="22.6640625" style="44" bestFit="1" customWidth="1"/>
    <col min="2309" max="2309" width="20.1640625" style="44" customWidth="1"/>
    <col min="2310" max="2310" width="20.1640625" style="44" bestFit="1" customWidth="1"/>
    <col min="2311" max="2311" width="25.33203125" style="44" customWidth="1"/>
    <col min="2312" max="2312" width="19.83203125" style="44" bestFit="1" customWidth="1"/>
    <col min="2313" max="2313" width="12.1640625" style="44" bestFit="1" customWidth="1"/>
    <col min="2314" max="2314" width="19.83203125" style="44" bestFit="1" customWidth="1"/>
    <col min="2315" max="2315" width="12.1640625" style="44" bestFit="1" customWidth="1"/>
    <col min="2316" max="2560" width="11.6640625" style="44"/>
    <col min="2561" max="2561" width="74" style="44" customWidth="1"/>
    <col min="2562" max="2562" width="21.1640625" style="44" customWidth="1"/>
    <col min="2563" max="2564" width="22.6640625" style="44" bestFit="1" customWidth="1"/>
    <col min="2565" max="2565" width="20.1640625" style="44" customWidth="1"/>
    <col min="2566" max="2566" width="20.1640625" style="44" bestFit="1" customWidth="1"/>
    <col min="2567" max="2567" width="25.33203125" style="44" customWidth="1"/>
    <col min="2568" max="2568" width="19.83203125" style="44" bestFit="1" customWidth="1"/>
    <col min="2569" max="2569" width="12.1640625" style="44" bestFit="1" customWidth="1"/>
    <col min="2570" max="2570" width="19.83203125" style="44" bestFit="1" customWidth="1"/>
    <col min="2571" max="2571" width="12.1640625" style="44" bestFit="1" customWidth="1"/>
    <col min="2572" max="2816" width="11.6640625" style="44"/>
    <col min="2817" max="2817" width="74" style="44" customWidth="1"/>
    <col min="2818" max="2818" width="21.1640625" style="44" customWidth="1"/>
    <col min="2819" max="2820" width="22.6640625" style="44" bestFit="1" customWidth="1"/>
    <col min="2821" max="2821" width="20.1640625" style="44" customWidth="1"/>
    <col min="2822" max="2822" width="20.1640625" style="44" bestFit="1" customWidth="1"/>
    <col min="2823" max="2823" width="25.33203125" style="44" customWidth="1"/>
    <col min="2824" max="2824" width="19.83203125" style="44" bestFit="1" customWidth="1"/>
    <col min="2825" max="2825" width="12.1640625" style="44" bestFit="1" customWidth="1"/>
    <col min="2826" max="2826" width="19.83203125" style="44" bestFit="1" customWidth="1"/>
    <col min="2827" max="2827" width="12.1640625" style="44" bestFit="1" customWidth="1"/>
    <col min="2828" max="3072" width="11.6640625" style="44"/>
    <col min="3073" max="3073" width="74" style="44" customWidth="1"/>
    <col min="3074" max="3074" width="21.1640625" style="44" customWidth="1"/>
    <col min="3075" max="3076" width="22.6640625" style="44" bestFit="1" customWidth="1"/>
    <col min="3077" max="3077" width="20.1640625" style="44" customWidth="1"/>
    <col min="3078" max="3078" width="20.1640625" style="44" bestFit="1" customWidth="1"/>
    <col min="3079" max="3079" width="25.33203125" style="44" customWidth="1"/>
    <col min="3080" max="3080" width="19.83203125" style="44" bestFit="1" customWidth="1"/>
    <col min="3081" max="3081" width="12.1640625" style="44" bestFit="1" customWidth="1"/>
    <col min="3082" max="3082" width="19.83203125" style="44" bestFit="1" customWidth="1"/>
    <col min="3083" max="3083" width="12.1640625" style="44" bestFit="1" customWidth="1"/>
    <col min="3084" max="3328" width="11.6640625" style="44"/>
    <col min="3329" max="3329" width="74" style="44" customWidth="1"/>
    <col min="3330" max="3330" width="21.1640625" style="44" customWidth="1"/>
    <col min="3331" max="3332" width="22.6640625" style="44" bestFit="1" customWidth="1"/>
    <col min="3333" max="3333" width="20.1640625" style="44" customWidth="1"/>
    <col min="3334" max="3334" width="20.1640625" style="44" bestFit="1" customWidth="1"/>
    <col min="3335" max="3335" width="25.33203125" style="44" customWidth="1"/>
    <col min="3336" max="3336" width="19.83203125" style="44" bestFit="1" customWidth="1"/>
    <col min="3337" max="3337" width="12.1640625" style="44" bestFit="1" customWidth="1"/>
    <col min="3338" max="3338" width="19.83203125" style="44" bestFit="1" customWidth="1"/>
    <col min="3339" max="3339" width="12.1640625" style="44" bestFit="1" customWidth="1"/>
    <col min="3340" max="3584" width="11.6640625" style="44"/>
    <col min="3585" max="3585" width="74" style="44" customWidth="1"/>
    <col min="3586" max="3586" width="21.1640625" style="44" customWidth="1"/>
    <col min="3587" max="3588" width="22.6640625" style="44" bestFit="1" customWidth="1"/>
    <col min="3589" max="3589" width="20.1640625" style="44" customWidth="1"/>
    <col min="3590" max="3590" width="20.1640625" style="44" bestFit="1" customWidth="1"/>
    <col min="3591" max="3591" width="25.33203125" style="44" customWidth="1"/>
    <col min="3592" max="3592" width="19.83203125" style="44" bestFit="1" customWidth="1"/>
    <col min="3593" max="3593" width="12.1640625" style="44" bestFit="1" customWidth="1"/>
    <col min="3594" max="3594" width="19.83203125" style="44" bestFit="1" customWidth="1"/>
    <col min="3595" max="3595" width="12.1640625" style="44" bestFit="1" customWidth="1"/>
    <col min="3596" max="3840" width="11.6640625" style="44"/>
    <col min="3841" max="3841" width="74" style="44" customWidth="1"/>
    <col min="3842" max="3842" width="21.1640625" style="44" customWidth="1"/>
    <col min="3843" max="3844" width="22.6640625" style="44" bestFit="1" customWidth="1"/>
    <col min="3845" max="3845" width="20.1640625" style="44" customWidth="1"/>
    <col min="3846" max="3846" width="20.1640625" style="44" bestFit="1" customWidth="1"/>
    <col min="3847" max="3847" width="25.33203125" style="44" customWidth="1"/>
    <col min="3848" max="3848" width="19.83203125" style="44" bestFit="1" customWidth="1"/>
    <col min="3849" max="3849" width="12.1640625" style="44" bestFit="1" customWidth="1"/>
    <col min="3850" max="3850" width="19.83203125" style="44" bestFit="1" customWidth="1"/>
    <col min="3851" max="3851" width="12.1640625" style="44" bestFit="1" customWidth="1"/>
    <col min="3852" max="4096" width="11.6640625" style="44"/>
    <col min="4097" max="4097" width="74" style="44" customWidth="1"/>
    <col min="4098" max="4098" width="21.1640625" style="44" customWidth="1"/>
    <col min="4099" max="4100" width="22.6640625" style="44" bestFit="1" customWidth="1"/>
    <col min="4101" max="4101" width="20.1640625" style="44" customWidth="1"/>
    <col min="4102" max="4102" width="20.1640625" style="44" bestFit="1" customWidth="1"/>
    <col min="4103" max="4103" width="25.33203125" style="44" customWidth="1"/>
    <col min="4104" max="4104" width="19.83203125" style="44" bestFit="1" customWidth="1"/>
    <col min="4105" max="4105" width="12.1640625" style="44" bestFit="1" customWidth="1"/>
    <col min="4106" max="4106" width="19.83203125" style="44" bestFit="1" customWidth="1"/>
    <col min="4107" max="4107" width="12.1640625" style="44" bestFit="1" customWidth="1"/>
    <col min="4108" max="4352" width="11.6640625" style="44"/>
    <col min="4353" max="4353" width="74" style="44" customWidth="1"/>
    <col min="4354" max="4354" width="21.1640625" style="44" customWidth="1"/>
    <col min="4355" max="4356" width="22.6640625" style="44" bestFit="1" customWidth="1"/>
    <col min="4357" max="4357" width="20.1640625" style="44" customWidth="1"/>
    <col min="4358" max="4358" width="20.1640625" style="44" bestFit="1" customWidth="1"/>
    <col min="4359" max="4359" width="25.33203125" style="44" customWidth="1"/>
    <col min="4360" max="4360" width="19.83203125" style="44" bestFit="1" customWidth="1"/>
    <col min="4361" max="4361" width="12.1640625" style="44" bestFit="1" customWidth="1"/>
    <col min="4362" max="4362" width="19.83203125" style="44" bestFit="1" customWidth="1"/>
    <col min="4363" max="4363" width="12.1640625" style="44" bestFit="1" customWidth="1"/>
    <col min="4364" max="4608" width="11.6640625" style="44"/>
    <col min="4609" max="4609" width="74" style="44" customWidth="1"/>
    <col min="4610" max="4610" width="21.1640625" style="44" customWidth="1"/>
    <col min="4611" max="4612" width="22.6640625" style="44" bestFit="1" customWidth="1"/>
    <col min="4613" max="4613" width="20.1640625" style="44" customWidth="1"/>
    <col min="4614" max="4614" width="20.1640625" style="44" bestFit="1" customWidth="1"/>
    <col min="4615" max="4615" width="25.33203125" style="44" customWidth="1"/>
    <col min="4616" max="4616" width="19.83203125" style="44" bestFit="1" customWidth="1"/>
    <col min="4617" max="4617" width="12.1640625" style="44" bestFit="1" customWidth="1"/>
    <col min="4618" max="4618" width="19.83203125" style="44" bestFit="1" customWidth="1"/>
    <col min="4619" max="4619" width="12.1640625" style="44" bestFit="1" customWidth="1"/>
    <col min="4620" max="4864" width="11.6640625" style="44"/>
    <col min="4865" max="4865" width="74" style="44" customWidth="1"/>
    <col min="4866" max="4866" width="21.1640625" style="44" customWidth="1"/>
    <col min="4867" max="4868" width="22.6640625" style="44" bestFit="1" customWidth="1"/>
    <col min="4869" max="4869" width="20.1640625" style="44" customWidth="1"/>
    <col min="4870" max="4870" width="20.1640625" style="44" bestFit="1" customWidth="1"/>
    <col min="4871" max="4871" width="25.33203125" style="44" customWidth="1"/>
    <col min="4872" max="4872" width="19.83203125" style="44" bestFit="1" customWidth="1"/>
    <col min="4873" max="4873" width="12.1640625" style="44" bestFit="1" customWidth="1"/>
    <col min="4874" max="4874" width="19.83203125" style="44" bestFit="1" customWidth="1"/>
    <col min="4875" max="4875" width="12.1640625" style="44" bestFit="1" customWidth="1"/>
    <col min="4876" max="5120" width="11.6640625" style="44"/>
    <col min="5121" max="5121" width="74" style="44" customWidth="1"/>
    <col min="5122" max="5122" width="21.1640625" style="44" customWidth="1"/>
    <col min="5123" max="5124" width="22.6640625" style="44" bestFit="1" customWidth="1"/>
    <col min="5125" max="5125" width="20.1640625" style="44" customWidth="1"/>
    <col min="5126" max="5126" width="20.1640625" style="44" bestFit="1" customWidth="1"/>
    <col min="5127" max="5127" width="25.33203125" style="44" customWidth="1"/>
    <col min="5128" max="5128" width="19.83203125" style="44" bestFit="1" customWidth="1"/>
    <col min="5129" max="5129" width="12.1640625" style="44" bestFit="1" customWidth="1"/>
    <col min="5130" max="5130" width="19.83203125" style="44" bestFit="1" customWidth="1"/>
    <col min="5131" max="5131" width="12.1640625" style="44" bestFit="1" customWidth="1"/>
    <col min="5132" max="5376" width="11.6640625" style="44"/>
    <col min="5377" max="5377" width="74" style="44" customWidth="1"/>
    <col min="5378" max="5378" width="21.1640625" style="44" customWidth="1"/>
    <col min="5379" max="5380" width="22.6640625" style="44" bestFit="1" customWidth="1"/>
    <col min="5381" max="5381" width="20.1640625" style="44" customWidth="1"/>
    <col min="5382" max="5382" width="20.1640625" style="44" bestFit="1" customWidth="1"/>
    <col min="5383" max="5383" width="25.33203125" style="44" customWidth="1"/>
    <col min="5384" max="5384" width="19.83203125" style="44" bestFit="1" customWidth="1"/>
    <col min="5385" max="5385" width="12.1640625" style="44" bestFit="1" customWidth="1"/>
    <col min="5386" max="5386" width="19.83203125" style="44" bestFit="1" customWidth="1"/>
    <col min="5387" max="5387" width="12.1640625" style="44" bestFit="1" customWidth="1"/>
    <col min="5388" max="5632" width="11.6640625" style="44"/>
    <col min="5633" max="5633" width="74" style="44" customWidth="1"/>
    <col min="5634" max="5634" width="21.1640625" style="44" customWidth="1"/>
    <col min="5635" max="5636" width="22.6640625" style="44" bestFit="1" customWidth="1"/>
    <col min="5637" max="5637" width="20.1640625" style="44" customWidth="1"/>
    <col min="5638" max="5638" width="20.1640625" style="44" bestFit="1" customWidth="1"/>
    <col min="5639" max="5639" width="25.33203125" style="44" customWidth="1"/>
    <col min="5640" max="5640" width="19.83203125" style="44" bestFit="1" customWidth="1"/>
    <col min="5641" max="5641" width="12.1640625" style="44" bestFit="1" customWidth="1"/>
    <col min="5642" max="5642" width="19.83203125" style="44" bestFit="1" customWidth="1"/>
    <col min="5643" max="5643" width="12.1640625" style="44" bestFit="1" customWidth="1"/>
    <col min="5644" max="5888" width="11.6640625" style="44"/>
    <col min="5889" max="5889" width="74" style="44" customWidth="1"/>
    <col min="5890" max="5890" width="21.1640625" style="44" customWidth="1"/>
    <col min="5891" max="5892" width="22.6640625" style="44" bestFit="1" customWidth="1"/>
    <col min="5893" max="5893" width="20.1640625" style="44" customWidth="1"/>
    <col min="5894" max="5894" width="20.1640625" style="44" bestFit="1" customWidth="1"/>
    <col min="5895" max="5895" width="25.33203125" style="44" customWidth="1"/>
    <col min="5896" max="5896" width="19.83203125" style="44" bestFit="1" customWidth="1"/>
    <col min="5897" max="5897" width="12.1640625" style="44" bestFit="1" customWidth="1"/>
    <col min="5898" max="5898" width="19.83203125" style="44" bestFit="1" customWidth="1"/>
    <col min="5899" max="5899" width="12.1640625" style="44" bestFit="1" customWidth="1"/>
    <col min="5900" max="6144" width="11.6640625" style="44"/>
    <col min="6145" max="6145" width="74" style="44" customWidth="1"/>
    <col min="6146" max="6146" width="21.1640625" style="44" customWidth="1"/>
    <col min="6147" max="6148" width="22.6640625" style="44" bestFit="1" customWidth="1"/>
    <col min="6149" max="6149" width="20.1640625" style="44" customWidth="1"/>
    <col min="6150" max="6150" width="20.1640625" style="44" bestFit="1" customWidth="1"/>
    <col min="6151" max="6151" width="25.33203125" style="44" customWidth="1"/>
    <col min="6152" max="6152" width="19.83203125" style="44" bestFit="1" customWidth="1"/>
    <col min="6153" max="6153" width="12.1640625" style="44" bestFit="1" customWidth="1"/>
    <col min="6154" max="6154" width="19.83203125" style="44" bestFit="1" customWidth="1"/>
    <col min="6155" max="6155" width="12.1640625" style="44" bestFit="1" customWidth="1"/>
    <col min="6156" max="6400" width="11.6640625" style="44"/>
    <col min="6401" max="6401" width="74" style="44" customWidth="1"/>
    <col min="6402" max="6402" width="21.1640625" style="44" customWidth="1"/>
    <col min="6403" max="6404" width="22.6640625" style="44" bestFit="1" customWidth="1"/>
    <col min="6405" max="6405" width="20.1640625" style="44" customWidth="1"/>
    <col min="6406" max="6406" width="20.1640625" style="44" bestFit="1" customWidth="1"/>
    <col min="6407" max="6407" width="25.33203125" style="44" customWidth="1"/>
    <col min="6408" max="6408" width="19.83203125" style="44" bestFit="1" customWidth="1"/>
    <col min="6409" max="6409" width="12.1640625" style="44" bestFit="1" customWidth="1"/>
    <col min="6410" max="6410" width="19.83203125" style="44" bestFit="1" customWidth="1"/>
    <col min="6411" max="6411" width="12.1640625" style="44" bestFit="1" customWidth="1"/>
    <col min="6412" max="6656" width="11.6640625" style="44"/>
    <col min="6657" max="6657" width="74" style="44" customWidth="1"/>
    <col min="6658" max="6658" width="21.1640625" style="44" customWidth="1"/>
    <col min="6659" max="6660" width="22.6640625" style="44" bestFit="1" customWidth="1"/>
    <col min="6661" max="6661" width="20.1640625" style="44" customWidth="1"/>
    <col min="6662" max="6662" width="20.1640625" style="44" bestFit="1" customWidth="1"/>
    <col min="6663" max="6663" width="25.33203125" style="44" customWidth="1"/>
    <col min="6664" max="6664" width="19.83203125" style="44" bestFit="1" customWidth="1"/>
    <col min="6665" max="6665" width="12.1640625" style="44" bestFit="1" customWidth="1"/>
    <col min="6666" max="6666" width="19.83203125" style="44" bestFit="1" customWidth="1"/>
    <col min="6667" max="6667" width="12.1640625" style="44" bestFit="1" customWidth="1"/>
    <col min="6668" max="6912" width="11.6640625" style="44"/>
    <col min="6913" max="6913" width="74" style="44" customWidth="1"/>
    <col min="6914" max="6914" width="21.1640625" style="44" customWidth="1"/>
    <col min="6915" max="6916" width="22.6640625" style="44" bestFit="1" customWidth="1"/>
    <col min="6917" max="6917" width="20.1640625" style="44" customWidth="1"/>
    <col min="6918" max="6918" width="20.1640625" style="44" bestFit="1" customWidth="1"/>
    <col min="6919" max="6919" width="25.33203125" style="44" customWidth="1"/>
    <col min="6920" max="6920" width="19.83203125" style="44" bestFit="1" customWidth="1"/>
    <col min="6921" max="6921" width="12.1640625" style="44" bestFit="1" customWidth="1"/>
    <col min="6922" max="6922" width="19.83203125" style="44" bestFit="1" customWidth="1"/>
    <col min="6923" max="6923" width="12.1640625" style="44" bestFit="1" customWidth="1"/>
    <col min="6924" max="7168" width="11.6640625" style="44"/>
    <col min="7169" max="7169" width="74" style="44" customWidth="1"/>
    <col min="7170" max="7170" width="21.1640625" style="44" customWidth="1"/>
    <col min="7171" max="7172" width="22.6640625" style="44" bestFit="1" customWidth="1"/>
    <col min="7173" max="7173" width="20.1640625" style="44" customWidth="1"/>
    <col min="7174" max="7174" width="20.1640625" style="44" bestFit="1" customWidth="1"/>
    <col min="7175" max="7175" width="25.33203125" style="44" customWidth="1"/>
    <col min="7176" max="7176" width="19.83203125" style="44" bestFit="1" customWidth="1"/>
    <col min="7177" max="7177" width="12.1640625" style="44" bestFit="1" customWidth="1"/>
    <col min="7178" max="7178" width="19.83203125" style="44" bestFit="1" customWidth="1"/>
    <col min="7179" max="7179" width="12.1640625" style="44" bestFit="1" customWidth="1"/>
    <col min="7180" max="7424" width="11.6640625" style="44"/>
    <col min="7425" max="7425" width="74" style="44" customWidth="1"/>
    <col min="7426" max="7426" width="21.1640625" style="44" customWidth="1"/>
    <col min="7427" max="7428" width="22.6640625" style="44" bestFit="1" customWidth="1"/>
    <col min="7429" max="7429" width="20.1640625" style="44" customWidth="1"/>
    <col min="7430" max="7430" width="20.1640625" style="44" bestFit="1" customWidth="1"/>
    <col min="7431" max="7431" width="25.33203125" style="44" customWidth="1"/>
    <col min="7432" max="7432" width="19.83203125" style="44" bestFit="1" customWidth="1"/>
    <col min="7433" max="7433" width="12.1640625" style="44" bestFit="1" customWidth="1"/>
    <col min="7434" max="7434" width="19.83203125" style="44" bestFit="1" customWidth="1"/>
    <col min="7435" max="7435" width="12.1640625" style="44" bestFit="1" customWidth="1"/>
    <col min="7436" max="7680" width="11.6640625" style="44"/>
    <col min="7681" max="7681" width="74" style="44" customWidth="1"/>
    <col min="7682" max="7682" width="21.1640625" style="44" customWidth="1"/>
    <col min="7683" max="7684" width="22.6640625" style="44" bestFit="1" customWidth="1"/>
    <col min="7685" max="7685" width="20.1640625" style="44" customWidth="1"/>
    <col min="7686" max="7686" width="20.1640625" style="44" bestFit="1" customWidth="1"/>
    <col min="7687" max="7687" width="25.33203125" style="44" customWidth="1"/>
    <col min="7688" max="7688" width="19.83203125" style="44" bestFit="1" customWidth="1"/>
    <col min="7689" max="7689" width="12.1640625" style="44" bestFit="1" customWidth="1"/>
    <col min="7690" max="7690" width="19.83203125" style="44" bestFit="1" customWidth="1"/>
    <col min="7691" max="7691" width="12.1640625" style="44" bestFit="1" customWidth="1"/>
    <col min="7692" max="7936" width="11.6640625" style="44"/>
    <col min="7937" max="7937" width="74" style="44" customWidth="1"/>
    <col min="7938" max="7938" width="21.1640625" style="44" customWidth="1"/>
    <col min="7939" max="7940" width="22.6640625" style="44" bestFit="1" customWidth="1"/>
    <col min="7941" max="7941" width="20.1640625" style="44" customWidth="1"/>
    <col min="7942" max="7942" width="20.1640625" style="44" bestFit="1" customWidth="1"/>
    <col min="7943" max="7943" width="25.33203125" style="44" customWidth="1"/>
    <col min="7944" max="7944" width="19.83203125" style="44" bestFit="1" customWidth="1"/>
    <col min="7945" max="7945" width="12.1640625" style="44" bestFit="1" customWidth="1"/>
    <col min="7946" max="7946" width="19.83203125" style="44" bestFit="1" customWidth="1"/>
    <col min="7947" max="7947" width="12.1640625" style="44" bestFit="1" customWidth="1"/>
    <col min="7948" max="8192" width="11.6640625" style="44"/>
    <col min="8193" max="8193" width="74" style="44" customWidth="1"/>
    <col min="8194" max="8194" width="21.1640625" style="44" customWidth="1"/>
    <col min="8195" max="8196" width="22.6640625" style="44" bestFit="1" customWidth="1"/>
    <col min="8197" max="8197" width="20.1640625" style="44" customWidth="1"/>
    <col min="8198" max="8198" width="20.1640625" style="44" bestFit="1" customWidth="1"/>
    <col min="8199" max="8199" width="25.33203125" style="44" customWidth="1"/>
    <col min="8200" max="8200" width="19.83203125" style="44" bestFit="1" customWidth="1"/>
    <col min="8201" max="8201" width="12.1640625" style="44" bestFit="1" customWidth="1"/>
    <col min="8202" max="8202" width="19.83203125" style="44" bestFit="1" customWidth="1"/>
    <col min="8203" max="8203" width="12.1640625" style="44" bestFit="1" customWidth="1"/>
    <col min="8204" max="8448" width="11.6640625" style="44"/>
    <col min="8449" max="8449" width="74" style="44" customWidth="1"/>
    <col min="8450" max="8450" width="21.1640625" style="44" customWidth="1"/>
    <col min="8451" max="8452" width="22.6640625" style="44" bestFit="1" customWidth="1"/>
    <col min="8453" max="8453" width="20.1640625" style="44" customWidth="1"/>
    <col min="8454" max="8454" width="20.1640625" style="44" bestFit="1" customWidth="1"/>
    <col min="8455" max="8455" width="25.33203125" style="44" customWidth="1"/>
    <col min="8456" max="8456" width="19.83203125" style="44" bestFit="1" customWidth="1"/>
    <col min="8457" max="8457" width="12.1640625" style="44" bestFit="1" customWidth="1"/>
    <col min="8458" max="8458" width="19.83203125" style="44" bestFit="1" customWidth="1"/>
    <col min="8459" max="8459" width="12.1640625" style="44" bestFit="1" customWidth="1"/>
    <col min="8460" max="8704" width="11.6640625" style="44"/>
    <col min="8705" max="8705" width="74" style="44" customWidth="1"/>
    <col min="8706" max="8706" width="21.1640625" style="44" customWidth="1"/>
    <col min="8707" max="8708" width="22.6640625" style="44" bestFit="1" customWidth="1"/>
    <col min="8709" max="8709" width="20.1640625" style="44" customWidth="1"/>
    <col min="8710" max="8710" width="20.1640625" style="44" bestFit="1" customWidth="1"/>
    <col min="8711" max="8711" width="25.33203125" style="44" customWidth="1"/>
    <col min="8712" max="8712" width="19.83203125" style="44" bestFit="1" customWidth="1"/>
    <col min="8713" max="8713" width="12.1640625" style="44" bestFit="1" customWidth="1"/>
    <col min="8714" max="8714" width="19.83203125" style="44" bestFit="1" customWidth="1"/>
    <col min="8715" max="8715" width="12.1640625" style="44" bestFit="1" customWidth="1"/>
    <col min="8716" max="8960" width="11.6640625" style="44"/>
    <col min="8961" max="8961" width="74" style="44" customWidth="1"/>
    <col min="8962" max="8962" width="21.1640625" style="44" customWidth="1"/>
    <col min="8963" max="8964" width="22.6640625" style="44" bestFit="1" customWidth="1"/>
    <col min="8965" max="8965" width="20.1640625" style="44" customWidth="1"/>
    <col min="8966" max="8966" width="20.1640625" style="44" bestFit="1" customWidth="1"/>
    <col min="8967" max="8967" width="25.33203125" style="44" customWidth="1"/>
    <col min="8968" max="8968" width="19.83203125" style="44" bestFit="1" customWidth="1"/>
    <col min="8969" max="8969" width="12.1640625" style="44" bestFit="1" customWidth="1"/>
    <col min="8970" max="8970" width="19.83203125" style="44" bestFit="1" customWidth="1"/>
    <col min="8971" max="8971" width="12.1640625" style="44" bestFit="1" customWidth="1"/>
    <col min="8972" max="9216" width="11.6640625" style="44"/>
    <col min="9217" max="9217" width="74" style="44" customWidth="1"/>
    <col min="9218" max="9218" width="21.1640625" style="44" customWidth="1"/>
    <col min="9219" max="9220" width="22.6640625" style="44" bestFit="1" customWidth="1"/>
    <col min="9221" max="9221" width="20.1640625" style="44" customWidth="1"/>
    <col min="9222" max="9222" width="20.1640625" style="44" bestFit="1" customWidth="1"/>
    <col min="9223" max="9223" width="25.33203125" style="44" customWidth="1"/>
    <col min="9224" max="9224" width="19.83203125" style="44" bestFit="1" customWidth="1"/>
    <col min="9225" max="9225" width="12.1640625" style="44" bestFit="1" customWidth="1"/>
    <col min="9226" max="9226" width="19.83203125" style="44" bestFit="1" customWidth="1"/>
    <col min="9227" max="9227" width="12.1640625" style="44" bestFit="1" customWidth="1"/>
    <col min="9228" max="9472" width="11.6640625" style="44"/>
    <col min="9473" max="9473" width="74" style="44" customWidth="1"/>
    <col min="9474" max="9474" width="21.1640625" style="44" customWidth="1"/>
    <col min="9475" max="9476" width="22.6640625" style="44" bestFit="1" customWidth="1"/>
    <col min="9477" max="9477" width="20.1640625" style="44" customWidth="1"/>
    <col min="9478" max="9478" width="20.1640625" style="44" bestFit="1" customWidth="1"/>
    <col min="9479" max="9479" width="25.33203125" style="44" customWidth="1"/>
    <col min="9480" max="9480" width="19.83203125" style="44" bestFit="1" customWidth="1"/>
    <col min="9481" max="9481" width="12.1640625" style="44" bestFit="1" customWidth="1"/>
    <col min="9482" max="9482" width="19.83203125" style="44" bestFit="1" customWidth="1"/>
    <col min="9483" max="9483" width="12.1640625" style="44" bestFit="1" customWidth="1"/>
    <col min="9484" max="9728" width="11.6640625" style="44"/>
    <col min="9729" max="9729" width="74" style="44" customWidth="1"/>
    <col min="9730" max="9730" width="21.1640625" style="44" customWidth="1"/>
    <col min="9731" max="9732" width="22.6640625" style="44" bestFit="1" customWidth="1"/>
    <col min="9733" max="9733" width="20.1640625" style="44" customWidth="1"/>
    <col min="9734" max="9734" width="20.1640625" style="44" bestFit="1" customWidth="1"/>
    <col min="9735" max="9735" width="25.33203125" style="44" customWidth="1"/>
    <col min="9736" max="9736" width="19.83203125" style="44" bestFit="1" customWidth="1"/>
    <col min="9737" max="9737" width="12.1640625" style="44" bestFit="1" customWidth="1"/>
    <col min="9738" max="9738" width="19.83203125" style="44" bestFit="1" customWidth="1"/>
    <col min="9739" max="9739" width="12.1640625" style="44" bestFit="1" customWidth="1"/>
    <col min="9740" max="9984" width="11.6640625" style="44"/>
    <col min="9985" max="9985" width="74" style="44" customWidth="1"/>
    <col min="9986" max="9986" width="21.1640625" style="44" customWidth="1"/>
    <col min="9987" max="9988" width="22.6640625" style="44" bestFit="1" customWidth="1"/>
    <col min="9989" max="9989" width="20.1640625" style="44" customWidth="1"/>
    <col min="9990" max="9990" width="20.1640625" style="44" bestFit="1" customWidth="1"/>
    <col min="9991" max="9991" width="25.33203125" style="44" customWidth="1"/>
    <col min="9992" max="9992" width="19.83203125" style="44" bestFit="1" customWidth="1"/>
    <col min="9993" max="9993" width="12.1640625" style="44" bestFit="1" customWidth="1"/>
    <col min="9994" max="9994" width="19.83203125" style="44" bestFit="1" customWidth="1"/>
    <col min="9995" max="9995" width="12.1640625" style="44" bestFit="1" customWidth="1"/>
    <col min="9996" max="10240" width="11.6640625" style="44"/>
    <col min="10241" max="10241" width="74" style="44" customWidth="1"/>
    <col min="10242" max="10242" width="21.1640625" style="44" customWidth="1"/>
    <col min="10243" max="10244" width="22.6640625" style="44" bestFit="1" customWidth="1"/>
    <col min="10245" max="10245" width="20.1640625" style="44" customWidth="1"/>
    <col min="10246" max="10246" width="20.1640625" style="44" bestFit="1" customWidth="1"/>
    <col min="10247" max="10247" width="25.33203125" style="44" customWidth="1"/>
    <col min="10248" max="10248" width="19.83203125" style="44" bestFit="1" customWidth="1"/>
    <col min="10249" max="10249" width="12.1640625" style="44" bestFit="1" customWidth="1"/>
    <col min="10250" max="10250" width="19.83203125" style="44" bestFit="1" customWidth="1"/>
    <col min="10251" max="10251" width="12.1640625" style="44" bestFit="1" customWidth="1"/>
    <col min="10252" max="10496" width="11.6640625" style="44"/>
    <col min="10497" max="10497" width="74" style="44" customWidth="1"/>
    <col min="10498" max="10498" width="21.1640625" style="44" customWidth="1"/>
    <col min="10499" max="10500" width="22.6640625" style="44" bestFit="1" customWidth="1"/>
    <col min="10501" max="10501" width="20.1640625" style="44" customWidth="1"/>
    <col min="10502" max="10502" width="20.1640625" style="44" bestFit="1" customWidth="1"/>
    <col min="10503" max="10503" width="25.33203125" style="44" customWidth="1"/>
    <col min="10504" max="10504" width="19.83203125" style="44" bestFit="1" customWidth="1"/>
    <col min="10505" max="10505" width="12.1640625" style="44" bestFit="1" customWidth="1"/>
    <col min="10506" max="10506" width="19.83203125" style="44" bestFit="1" customWidth="1"/>
    <col min="10507" max="10507" width="12.1640625" style="44" bestFit="1" customWidth="1"/>
    <col min="10508" max="10752" width="11.6640625" style="44"/>
    <col min="10753" max="10753" width="74" style="44" customWidth="1"/>
    <col min="10754" max="10754" width="21.1640625" style="44" customWidth="1"/>
    <col min="10755" max="10756" width="22.6640625" style="44" bestFit="1" customWidth="1"/>
    <col min="10757" max="10757" width="20.1640625" style="44" customWidth="1"/>
    <col min="10758" max="10758" width="20.1640625" style="44" bestFit="1" customWidth="1"/>
    <col min="10759" max="10759" width="25.33203125" style="44" customWidth="1"/>
    <col min="10760" max="10760" width="19.83203125" style="44" bestFit="1" customWidth="1"/>
    <col min="10761" max="10761" width="12.1640625" style="44" bestFit="1" customWidth="1"/>
    <col min="10762" max="10762" width="19.83203125" style="44" bestFit="1" customWidth="1"/>
    <col min="10763" max="10763" width="12.1640625" style="44" bestFit="1" customWidth="1"/>
    <col min="10764" max="11008" width="11.6640625" style="44"/>
    <col min="11009" max="11009" width="74" style="44" customWidth="1"/>
    <col min="11010" max="11010" width="21.1640625" style="44" customWidth="1"/>
    <col min="11011" max="11012" width="22.6640625" style="44" bestFit="1" customWidth="1"/>
    <col min="11013" max="11013" width="20.1640625" style="44" customWidth="1"/>
    <col min="11014" max="11014" width="20.1640625" style="44" bestFit="1" customWidth="1"/>
    <col min="11015" max="11015" width="25.33203125" style="44" customWidth="1"/>
    <col min="11016" max="11016" width="19.83203125" style="44" bestFit="1" customWidth="1"/>
    <col min="11017" max="11017" width="12.1640625" style="44" bestFit="1" customWidth="1"/>
    <col min="11018" max="11018" width="19.83203125" style="44" bestFit="1" customWidth="1"/>
    <col min="11019" max="11019" width="12.1640625" style="44" bestFit="1" customWidth="1"/>
    <col min="11020" max="11264" width="11.6640625" style="44"/>
    <col min="11265" max="11265" width="74" style="44" customWidth="1"/>
    <col min="11266" max="11266" width="21.1640625" style="44" customWidth="1"/>
    <col min="11267" max="11268" width="22.6640625" style="44" bestFit="1" customWidth="1"/>
    <col min="11269" max="11269" width="20.1640625" style="44" customWidth="1"/>
    <col min="11270" max="11270" width="20.1640625" style="44" bestFit="1" customWidth="1"/>
    <col min="11271" max="11271" width="25.33203125" style="44" customWidth="1"/>
    <col min="11272" max="11272" width="19.83203125" style="44" bestFit="1" customWidth="1"/>
    <col min="11273" max="11273" width="12.1640625" style="44" bestFit="1" customWidth="1"/>
    <col min="11274" max="11274" width="19.83203125" style="44" bestFit="1" customWidth="1"/>
    <col min="11275" max="11275" width="12.1640625" style="44" bestFit="1" customWidth="1"/>
    <col min="11276" max="11520" width="11.6640625" style="44"/>
    <col min="11521" max="11521" width="74" style="44" customWidth="1"/>
    <col min="11522" max="11522" width="21.1640625" style="44" customWidth="1"/>
    <col min="11523" max="11524" width="22.6640625" style="44" bestFit="1" customWidth="1"/>
    <col min="11525" max="11525" width="20.1640625" style="44" customWidth="1"/>
    <col min="11526" max="11526" width="20.1640625" style="44" bestFit="1" customWidth="1"/>
    <col min="11527" max="11527" width="25.33203125" style="44" customWidth="1"/>
    <col min="11528" max="11528" width="19.83203125" style="44" bestFit="1" customWidth="1"/>
    <col min="11529" max="11529" width="12.1640625" style="44" bestFit="1" customWidth="1"/>
    <col min="11530" max="11530" width="19.83203125" style="44" bestFit="1" customWidth="1"/>
    <col min="11531" max="11531" width="12.1640625" style="44" bestFit="1" customWidth="1"/>
    <col min="11532" max="11776" width="11.6640625" style="44"/>
    <col min="11777" max="11777" width="74" style="44" customWidth="1"/>
    <col min="11778" max="11778" width="21.1640625" style="44" customWidth="1"/>
    <col min="11779" max="11780" width="22.6640625" style="44" bestFit="1" customWidth="1"/>
    <col min="11781" max="11781" width="20.1640625" style="44" customWidth="1"/>
    <col min="11782" max="11782" width="20.1640625" style="44" bestFit="1" customWidth="1"/>
    <col min="11783" max="11783" width="25.33203125" style="44" customWidth="1"/>
    <col min="11784" max="11784" width="19.83203125" style="44" bestFit="1" customWidth="1"/>
    <col min="11785" max="11785" width="12.1640625" style="44" bestFit="1" customWidth="1"/>
    <col min="11786" max="11786" width="19.83203125" style="44" bestFit="1" customWidth="1"/>
    <col min="11787" max="11787" width="12.1640625" style="44" bestFit="1" customWidth="1"/>
    <col min="11788" max="12032" width="11.6640625" style="44"/>
    <col min="12033" max="12033" width="74" style="44" customWidth="1"/>
    <col min="12034" max="12034" width="21.1640625" style="44" customWidth="1"/>
    <col min="12035" max="12036" width="22.6640625" style="44" bestFit="1" customWidth="1"/>
    <col min="12037" max="12037" width="20.1640625" style="44" customWidth="1"/>
    <col min="12038" max="12038" width="20.1640625" style="44" bestFit="1" customWidth="1"/>
    <col min="12039" max="12039" width="25.33203125" style="44" customWidth="1"/>
    <col min="12040" max="12040" width="19.83203125" style="44" bestFit="1" customWidth="1"/>
    <col min="12041" max="12041" width="12.1640625" style="44" bestFit="1" customWidth="1"/>
    <col min="12042" max="12042" width="19.83203125" style="44" bestFit="1" customWidth="1"/>
    <col min="12043" max="12043" width="12.1640625" style="44" bestFit="1" customWidth="1"/>
    <col min="12044" max="12288" width="11.6640625" style="44"/>
    <col min="12289" max="12289" width="74" style="44" customWidth="1"/>
    <col min="12290" max="12290" width="21.1640625" style="44" customWidth="1"/>
    <col min="12291" max="12292" width="22.6640625" style="44" bestFit="1" customWidth="1"/>
    <col min="12293" max="12293" width="20.1640625" style="44" customWidth="1"/>
    <col min="12294" max="12294" width="20.1640625" style="44" bestFit="1" customWidth="1"/>
    <col min="12295" max="12295" width="25.33203125" style="44" customWidth="1"/>
    <col min="12296" max="12296" width="19.83203125" style="44" bestFit="1" customWidth="1"/>
    <col min="12297" max="12297" width="12.1640625" style="44" bestFit="1" customWidth="1"/>
    <col min="12298" max="12298" width="19.83203125" style="44" bestFit="1" customWidth="1"/>
    <col min="12299" max="12299" width="12.1640625" style="44" bestFit="1" customWidth="1"/>
    <col min="12300" max="12544" width="11.6640625" style="44"/>
    <col min="12545" max="12545" width="74" style="44" customWidth="1"/>
    <col min="12546" max="12546" width="21.1640625" style="44" customWidth="1"/>
    <col min="12547" max="12548" width="22.6640625" style="44" bestFit="1" customWidth="1"/>
    <col min="12549" max="12549" width="20.1640625" style="44" customWidth="1"/>
    <col min="12550" max="12550" width="20.1640625" style="44" bestFit="1" customWidth="1"/>
    <col min="12551" max="12551" width="25.33203125" style="44" customWidth="1"/>
    <col min="12552" max="12552" width="19.83203125" style="44" bestFit="1" customWidth="1"/>
    <col min="12553" max="12553" width="12.1640625" style="44" bestFit="1" customWidth="1"/>
    <col min="12554" max="12554" width="19.83203125" style="44" bestFit="1" customWidth="1"/>
    <col min="12555" max="12555" width="12.1640625" style="44" bestFit="1" customWidth="1"/>
    <col min="12556" max="12800" width="11.6640625" style="44"/>
    <col min="12801" max="12801" width="74" style="44" customWidth="1"/>
    <col min="12802" max="12802" width="21.1640625" style="44" customWidth="1"/>
    <col min="12803" max="12804" width="22.6640625" style="44" bestFit="1" customWidth="1"/>
    <col min="12805" max="12805" width="20.1640625" style="44" customWidth="1"/>
    <col min="12806" max="12806" width="20.1640625" style="44" bestFit="1" customWidth="1"/>
    <col min="12807" max="12807" width="25.33203125" style="44" customWidth="1"/>
    <col min="12808" max="12808" width="19.83203125" style="44" bestFit="1" customWidth="1"/>
    <col min="12809" max="12809" width="12.1640625" style="44" bestFit="1" customWidth="1"/>
    <col min="12810" max="12810" width="19.83203125" style="44" bestFit="1" customWidth="1"/>
    <col min="12811" max="12811" width="12.1640625" style="44" bestFit="1" customWidth="1"/>
    <col min="12812" max="13056" width="11.6640625" style="44"/>
    <col min="13057" max="13057" width="74" style="44" customWidth="1"/>
    <col min="13058" max="13058" width="21.1640625" style="44" customWidth="1"/>
    <col min="13059" max="13060" width="22.6640625" style="44" bestFit="1" customWidth="1"/>
    <col min="13061" max="13061" width="20.1640625" style="44" customWidth="1"/>
    <col min="13062" max="13062" width="20.1640625" style="44" bestFit="1" customWidth="1"/>
    <col min="13063" max="13063" width="25.33203125" style="44" customWidth="1"/>
    <col min="13064" max="13064" width="19.83203125" style="44" bestFit="1" customWidth="1"/>
    <col min="13065" max="13065" width="12.1640625" style="44" bestFit="1" customWidth="1"/>
    <col min="13066" max="13066" width="19.83203125" style="44" bestFit="1" customWidth="1"/>
    <col min="13067" max="13067" width="12.1640625" style="44" bestFit="1" customWidth="1"/>
    <col min="13068" max="13312" width="11.6640625" style="44"/>
    <col min="13313" max="13313" width="74" style="44" customWidth="1"/>
    <col min="13314" max="13314" width="21.1640625" style="44" customWidth="1"/>
    <col min="13315" max="13316" width="22.6640625" style="44" bestFit="1" customWidth="1"/>
    <col min="13317" max="13317" width="20.1640625" style="44" customWidth="1"/>
    <col min="13318" max="13318" width="20.1640625" style="44" bestFit="1" customWidth="1"/>
    <col min="13319" max="13319" width="25.33203125" style="44" customWidth="1"/>
    <col min="13320" max="13320" width="19.83203125" style="44" bestFit="1" customWidth="1"/>
    <col min="13321" max="13321" width="12.1640625" style="44" bestFit="1" customWidth="1"/>
    <col min="13322" max="13322" width="19.83203125" style="44" bestFit="1" customWidth="1"/>
    <col min="13323" max="13323" width="12.1640625" style="44" bestFit="1" customWidth="1"/>
    <col min="13324" max="13568" width="11.6640625" style="44"/>
    <col min="13569" max="13569" width="74" style="44" customWidth="1"/>
    <col min="13570" max="13570" width="21.1640625" style="44" customWidth="1"/>
    <col min="13571" max="13572" width="22.6640625" style="44" bestFit="1" customWidth="1"/>
    <col min="13573" max="13573" width="20.1640625" style="44" customWidth="1"/>
    <col min="13574" max="13574" width="20.1640625" style="44" bestFit="1" customWidth="1"/>
    <col min="13575" max="13575" width="25.33203125" style="44" customWidth="1"/>
    <col min="13576" max="13576" width="19.83203125" style="44" bestFit="1" customWidth="1"/>
    <col min="13577" max="13577" width="12.1640625" style="44" bestFit="1" customWidth="1"/>
    <col min="13578" max="13578" width="19.83203125" style="44" bestFit="1" customWidth="1"/>
    <col min="13579" max="13579" width="12.1640625" style="44" bestFit="1" customWidth="1"/>
    <col min="13580" max="13824" width="11.6640625" style="44"/>
    <col min="13825" max="13825" width="74" style="44" customWidth="1"/>
    <col min="13826" max="13826" width="21.1640625" style="44" customWidth="1"/>
    <col min="13827" max="13828" width="22.6640625" style="44" bestFit="1" customWidth="1"/>
    <col min="13829" max="13829" width="20.1640625" style="44" customWidth="1"/>
    <col min="13830" max="13830" width="20.1640625" style="44" bestFit="1" customWidth="1"/>
    <col min="13831" max="13831" width="25.33203125" style="44" customWidth="1"/>
    <col min="13832" max="13832" width="19.83203125" style="44" bestFit="1" customWidth="1"/>
    <col min="13833" max="13833" width="12.1640625" style="44" bestFit="1" customWidth="1"/>
    <col min="13834" max="13834" width="19.83203125" style="44" bestFit="1" customWidth="1"/>
    <col min="13835" max="13835" width="12.1640625" style="44" bestFit="1" customWidth="1"/>
    <col min="13836" max="14080" width="11.6640625" style="44"/>
    <col min="14081" max="14081" width="74" style="44" customWidth="1"/>
    <col min="14082" max="14082" width="21.1640625" style="44" customWidth="1"/>
    <col min="14083" max="14084" width="22.6640625" style="44" bestFit="1" customWidth="1"/>
    <col min="14085" max="14085" width="20.1640625" style="44" customWidth="1"/>
    <col min="14086" max="14086" width="20.1640625" style="44" bestFit="1" customWidth="1"/>
    <col min="14087" max="14087" width="25.33203125" style="44" customWidth="1"/>
    <col min="14088" max="14088" width="19.83203125" style="44" bestFit="1" customWidth="1"/>
    <col min="14089" max="14089" width="12.1640625" style="44" bestFit="1" customWidth="1"/>
    <col min="14090" max="14090" width="19.83203125" style="44" bestFit="1" customWidth="1"/>
    <col min="14091" max="14091" width="12.1640625" style="44" bestFit="1" customWidth="1"/>
    <col min="14092" max="14336" width="11.6640625" style="44"/>
    <col min="14337" max="14337" width="74" style="44" customWidth="1"/>
    <col min="14338" max="14338" width="21.1640625" style="44" customWidth="1"/>
    <col min="14339" max="14340" width="22.6640625" style="44" bestFit="1" customWidth="1"/>
    <col min="14341" max="14341" width="20.1640625" style="44" customWidth="1"/>
    <col min="14342" max="14342" width="20.1640625" style="44" bestFit="1" customWidth="1"/>
    <col min="14343" max="14343" width="25.33203125" style="44" customWidth="1"/>
    <col min="14344" max="14344" width="19.83203125" style="44" bestFit="1" customWidth="1"/>
    <col min="14345" max="14345" width="12.1640625" style="44" bestFit="1" customWidth="1"/>
    <col min="14346" max="14346" width="19.83203125" style="44" bestFit="1" customWidth="1"/>
    <col min="14347" max="14347" width="12.1640625" style="44" bestFit="1" customWidth="1"/>
    <col min="14348" max="14592" width="11.6640625" style="44"/>
    <col min="14593" max="14593" width="74" style="44" customWidth="1"/>
    <col min="14594" max="14594" width="21.1640625" style="44" customWidth="1"/>
    <col min="14595" max="14596" width="22.6640625" style="44" bestFit="1" customWidth="1"/>
    <col min="14597" max="14597" width="20.1640625" style="44" customWidth="1"/>
    <col min="14598" max="14598" width="20.1640625" style="44" bestFit="1" customWidth="1"/>
    <col min="14599" max="14599" width="25.33203125" style="44" customWidth="1"/>
    <col min="14600" max="14600" width="19.83203125" style="44" bestFit="1" customWidth="1"/>
    <col min="14601" max="14601" width="12.1640625" style="44" bestFit="1" customWidth="1"/>
    <col min="14602" max="14602" width="19.83203125" style="44" bestFit="1" customWidth="1"/>
    <col min="14603" max="14603" width="12.1640625" style="44" bestFit="1" customWidth="1"/>
    <col min="14604" max="14848" width="11.6640625" style="44"/>
    <col min="14849" max="14849" width="74" style="44" customWidth="1"/>
    <col min="14850" max="14850" width="21.1640625" style="44" customWidth="1"/>
    <col min="14851" max="14852" width="22.6640625" style="44" bestFit="1" customWidth="1"/>
    <col min="14853" max="14853" width="20.1640625" style="44" customWidth="1"/>
    <col min="14854" max="14854" width="20.1640625" style="44" bestFit="1" customWidth="1"/>
    <col min="14855" max="14855" width="25.33203125" style="44" customWidth="1"/>
    <col min="14856" max="14856" width="19.83203125" style="44" bestFit="1" customWidth="1"/>
    <col min="14857" max="14857" width="12.1640625" style="44" bestFit="1" customWidth="1"/>
    <col min="14858" max="14858" width="19.83203125" style="44" bestFit="1" customWidth="1"/>
    <col min="14859" max="14859" width="12.1640625" style="44" bestFit="1" customWidth="1"/>
    <col min="14860" max="15104" width="11.6640625" style="44"/>
    <col min="15105" max="15105" width="74" style="44" customWidth="1"/>
    <col min="15106" max="15106" width="21.1640625" style="44" customWidth="1"/>
    <col min="15107" max="15108" width="22.6640625" style="44" bestFit="1" customWidth="1"/>
    <col min="15109" max="15109" width="20.1640625" style="44" customWidth="1"/>
    <col min="15110" max="15110" width="20.1640625" style="44" bestFit="1" customWidth="1"/>
    <col min="15111" max="15111" width="25.33203125" style="44" customWidth="1"/>
    <col min="15112" max="15112" width="19.83203125" style="44" bestFit="1" customWidth="1"/>
    <col min="15113" max="15113" width="12.1640625" style="44" bestFit="1" customWidth="1"/>
    <col min="15114" max="15114" width="19.83203125" style="44" bestFit="1" customWidth="1"/>
    <col min="15115" max="15115" width="12.1640625" style="44" bestFit="1" customWidth="1"/>
    <col min="15116" max="15360" width="11.6640625" style="44"/>
    <col min="15361" max="15361" width="74" style="44" customWidth="1"/>
    <col min="15362" max="15362" width="21.1640625" style="44" customWidth="1"/>
    <col min="15363" max="15364" width="22.6640625" style="44" bestFit="1" customWidth="1"/>
    <col min="15365" max="15365" width="20.1640625" style="44" customWidth="1"/>
    <col min="15366" max="15366" width="20.1640625" style="44" bestFit="1" customWidth="1"/>
    <col min="15367" max="15367" width="25.33203125" style="44" customWidth="1"/>
    <col min="15368" max="15368" width="19.83203125" style="44" bestFit="1" customWidth="1"/>
    <col min="15369" max="15369" width="12.1640625" style="44" bestFit="1" customWidth="1"/>
    <col min="15370" max="15370" width="19.83203125" style="44" bestFit="1" customWidth="1"/>
    <col min="15371" max="15371" width="12.1640625" style="44" bestFit="1" customWidth="1"/>
    <col min="15372" max="15616" width="11.6640625" style="44"/>
    <col min="15617" max="15617" width="74" style="44" customWidth="1"/>
    <col min="15618" max="15618" width="21.1640625" style="44" customWidth="1"/>
    <col min="15619" max="15620" width="22.6640625" style="44" bestFit="1" customWidth="1"/>
    <col min="15621" max="15621" width="20.1640625" style="44" customWidth="1"/>
    <col min="15622" max="15622" width="20.1640625" style="44" bestFit="1" customWidth="1"/>
    <col min="15623" max="15623" width="25.33203125" style="44" customWidth="1"/>
    <col min="15624" max="15624" width="19.83203125" style="44" bestFit="1" customWidth="1"/>
    <col min="15625" max="15625" width="12.1640625" style="44" bestFit="1" customWidth="1"/>
    <col min="15626" max="15626" width="19.83203125" style="44" bestFit="1" customWidth="1"/>
    <col min="15627" max="15627" width="12.1640625" style="44" bestFit="1" customWidth="1"/>
    <col min="15628" max="15872" width="11.6640625" style="44"/>
    <col min="15873" max="15873" width="74" style="44" customWidth="1"/>
    <col min="15874" max="15874" width="21.1640625" style="44" customWidth="1"/>
    <col min="15875" max="15876" width="22.6640625" style="44" bestFit="1" customWidth="1"/>
    <col min="15877" max="15877" width="20.1640625" style="44" customWidth="1"/>
    <col min="15878" max="15878" width="20.1640625" style="44" bestFit="1" customWidth="1"/>
    <col min="15879" max="15879" width="25.33203125" style="44" customWidth="1"/>
    <col min="15880" max="15880" width="19.83203125" style="44" bestFit="1" customWidth="1"/>
    <col min="15881" max="15881" width="12.1640625" style="44" bestFit="1" customWidth="1"/>
    <col min="15882" max="15882" width="19.83203125" style="44" bestFit="1" customWidth="1"/>
    <col min="15883" max="15883" width="12.1640625" style="44" bestFit="1" customWidth="1"/>
    <col min="15884" max="16128" width="11.6640625" style="44"/>
    <col min="16129" max="16129" width="74" style="44" customWidth="1"/>
    <col min="16130" max="16130" width="21.1640625" style="44" customWidth="1"/>
    <col min="16131" max="16132" width="22.6640625" style="44" bestFit="1" customWidth="1"/>
    <col min="16133" max="16133" width="20.1640625" style="44" customWidth="1"/>
    <col min="16134" max="16134" width="20.1640625" style="44" bestFit="1" customWidth="1"/>
    <col min="16135" max="16135" width="25.33203125" style="44" customWidth="1"/>
    <col min="16136" max="16136" width="19.83203125" style="44" bestFit="1" customWidth="1"/>
    <col min="16137" max="16137" width="12.1640625" style="44" bestFit="1" customWidth="1"/>
    <col min="16138" max="16138" width="19.83203125" style="44" bestFit="1" customWidth="1"/>
    <col min="16139" max="16139" width="12.1640625" style="44" bestFit="1" customWidth="1"/>
    <col min="16140" max="16384" width="11.6640625" style="44"/>
  </cols>
  <sheetData>
    <row r="1" spans="1:15" ht="18" hidden="1">
      <c r="A1" s="32"/>
      <c r="B1" s="32"/>
      <c r="C1" s="32"/>
      <c r="D1" s="32"/>
      <c r="E1" s="32"/>
      <c r="F1" s="32"/>
      <c r="G1" s="32"/>
      <c r="H1" s="32"/>
      <c r="I1" s="32"/>
      <c r="J1" s="89"/>
    </row>
    <row r="2" spans="1:15" ht="15.75" hidden="1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5" ht="18" hidden="1">
      <c r="A3" s="32"/>
      <c r="B3" s="32"/>
      <c r="C3" s="32"/>
      <c r="D3" s="32"/>
      <c r="E3" s="32"/>
      <c r="F3" s="32"/>
      <c r="G3" s="32"/>
      <c r="H3" s="42"/>
      <c r="I3" s="42"/>
      <c r="J3" s="90"/>
    </row>
    <row r="4" spans="1:15" ht="15.7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5" ht="18">
      <c r="A5" s="32"/>
      <c r="B5" s="32"/>
      <c r="C5" s="32"/>
      <c r="D5" s="32"/>
      <c r="E5" s="32"/>
      <c r="F5" s="32"/>
      <c r="G5" s="32"/>
      <c r="H5" s="42"/>
      <c r="I5" s="42"/>
      <c r="J5" s="90"/>
    </row>
    <row r="6" spans="1:15" ht="15.75">
      <c r="A6" s="83" t="s">
        <v>215</v>
      </c>
      <c r="B6" s="83"/>
      <c r="C6" s="83"/>
      <c r="D6" s="83"/>
      <c r="E6" s="83"/>
      <c r="F6" s="83"/>
      <c r="G6" s="83"/>
      <c r="H6" s="45"/>
      <c r="I6" s="45"/>
      <c r="J6" s="91"/>
    </row>
    <row r="7" spans="1:15" ht="18">
      <c r="A7" s="32"/>
      <c r="B7" s="32"/>
      <c r="C7" s="32"/>
      <c r="D7" s="32"/>
      <c r="E7" s="32"/>
      <c r="F7" s="32"/>
      <c r="G7" s="32"/>
      <c r="H7" s="42"/>
      <c r="I7" s="42"/>
      <c r="J7" s="90"/>
    </row>
    <row r="8" spans="1:15" s="54" customFormat="1" ht="60">
      <c r="A8" s="142" t="s">
        <v>11</v>
      </c>
      <c r="B8" s="98" t="str">
        <f t="shared" ref="B8:G8" si="0">UPPER(B12)</f>
        <v>OSTVARENJE/IZVRŠENJE 
01.2022. - 12.2022.</v>
      </c>
      <c r="C8" s="98" t="str">
        <f t="shared" si="0"/>
        <v>IZVORNI PLAN ILI REBALANS 
2023.</v>
      </c>
      <c r="D8" s="98" t="str">
        <f t="shared" si="0"/>
        <v>TEKUĆI PLAN 
2023.</v>
      </c>
      <c r="E8" s="98" t="str">
        <f t="shared" si="0"/>
        <v>OSTVARENJE/IZVRŠENJE 
01.2023. - 12.2023.</v>
      </c>
      <c r="F8" s="98" t="str">
        <f t="shared" si="0"/>
        <v>INDEKS
(5)/(2)</v>
      </c>
      <c r="G8" s="98" t="str">
        <f t="shared" si="0"/>
        <v>INDEKS
(5)/(4)</v>
      </c>
      <c r="J8" s="92"/>
    </row>
    <row r="9" spans="1:15" s="55" customFormat="1" ht="11.25">
      <c r="A9" s="143">
        <v>1</v>
      </c>
      <c r="B9" s="100">
        <v>2</v>
      </c>
      <c r="C9" s="100">
        <v>3</v>
      </c>
      <c r="D9" s="100">
        <v>4.3333333333333304</v>
      </c>
      <c r="E9" s="100">
        <v>5.0833333333333304</v>
      </c>
      <c r="F9" s="100">
        <v>6</v>
      </c>
      <c r="G9" s="100">
        <v>7</v>
      </c>
      <c r="H9" s="46"/>
      <c r="I9" s="46"/>
      <c r="J9" s="93"/>
      <c r="K9" s="46"/>
    </row>
    <row r="10" spans="1:15" hidden="1">
      <c r="A10" s="144"/>
      <c r="B10" s="144"/>
      <c r="C10" s="144"/>
      <c r="D10" s="144"/>
      <c r="E10" s="144"/>
      <c r="F10" s="144"/>
      <c r="G10" s="144"/>
      <c r="H10" s="46"/>
      <c r="I10" s="46"/>
      <c r="J10" s="93"/>
      <c r="K10" s="46"/>
    </row>
    <row r="11" spans="1:15" hidden="1">
      <c r="A11" s="145"/>
      <c r="B11" s="145"/>
      <c r="C11" s="145"/>
      <c r="D11" s="145"/>
      <c r="E11" s="145"/>
      <c r="F11" s="145"/>
      <c r="G11" s="145"/>
    </row>
    <row r="12" spans="1:15" ht="51" hidden="1">
      <c r="A12" s="146" t="s">
        <v>5</v>
      </c>
      <c r="B12" s="147" t="s">
        <v>48</v>
      </c>
      <c r="C12" s="147" t="s">
        <v>43</v>
      </c>
      <c r="D12" s="147" t="s">
        <v>40</v>
      </c>
      <c r="E12" s="147" t="s">
        <v>49</v>
      </c>
      <c r="F12" s="147" t="s">
        <v>41</v>
      </c>
      <c r="G12" s="147" t="s">
        <v>42</v>
      </c>
    </row>
    <row r="13" spans="1:15" hidden="1">
      <c r="A13" s="146" t="s">
        <v>53</v>
      </c>
      <c r="B13" s="148" t="s">
        <v>6</v>
      </c>
      <c r="C13" s="148" t="s">
        <v>6</v>
      </c>
      <c r="D13" s="148" t="s">
        <v>6</v>
      </c>
      <c r="E13" s="148" t="s">
        <v>6</v>
      </c>
      <c r="F13" s="148" t="s">
        <v>5</v>
      </c>
      <c r="G13" s="148" t="s">
        <v>5</v>
      </c>
    </row>
    <row r="14" spans="1:15">
      <c r="A14" s="149" t="s">
        <v>54</v>
      </c>
      <c r="B14" s="115">
        <f>+B15+B18+B20+B23</f>
        <v>289062534.88</v>
      </c>
      <c r="C14" s="115">
        <f t="shared" ref="C14:E14" si="1">+C15+C18+C20+C23</f>
        <v>355469699</v>
      </c>
      <c r="D14" s="115">
        <f t="shared" si="1"/>
        <v>356183636</v>
      </c>
      <c r="E14" s="115">
        <f t="shared" si="1"/>
        <v>350191811.58999997</v>
      </c>
      <c r="F14" s="116">
        <f>+(E14/B14)*100</f>
        <v>121.14742290465863</v>
      </c>
      <c r="G14" s="116">
        <f>+(E14/D14)*100</f>
        <v>98.317771002259065</v>
      </c>
      <c r="H14" s="43"/>
      <c r="I14" s="43"/>
      <c r="J14" s="95"/>
      <c r="K14" s="43"/>
      <c r="L14" s="43"/>
      <c r="M14" s="43"/>
      <c r="N14" s="43"/>
      <c r="O14" s="43"/>
    </row>
    <row r="15" spans="1:15">
      <c r="A15" s="113" t="s">
        <v>216</v>
      </c>
      <c r="B15" s="115">
        <f>+B16+B17</f>
        <v>275019366.42000002</v>
      </c>
      <c r="C15" s="115">
        <f>+C16+C17</f>
        <v>337381529</v>
      </c>
      <c r="D15" s="115">
        <f>+D16+D17</f>
        <v>338095466</v>
      </c>
      <c r="E15" s="115">
        <f>+E16+E17</f>
        <v>335725550.72999996</v>
      </c>
      <c r="F15" s="116">
        <f>+(E15/B15)*100</f>
        <v>122.07342162853054</v>
      </c>
      <c r="G15" s="116">
        <f t="shared" ref="G15:G33" si="2">+(E15/D15)*100</f>
        <v>99.299039617999469</v>
      </c>
      <c r="H15" s="43"/>
      <c r="I15" s="43"/>
      <c r="J15" s="95"/>
      <c r="K15" s="43"/>
      <c r="L15" s="43"/>
      <c r="M15" s="43"/>
      <c r="N15" s="43"/>
      <c r="O15" s="43"/>
    </row>
    <row r="16" spans="1:15">
      <c r="A16" s="135" t="s">
        <v>217</v>
      </c>
      <c r="B16" s="110">
        <v>272819639.87</v>
      </c>
      <c r="C16" s="110">
        <v>334557564</v>
      </c>
      <c r="D16" s="110">
        <v>335271501</v>
      </c>
      <c r="E16" s="110">
        <v>333566511.14999998</v>
      </c>
      <c r="F16" s="109">
        <f>+(E16/B16)*100</f>
        <v>122.26631165884766</v>
      </c>
      <c r="G16" s="109">
        <f t="shared" si="2"/>
        <v>99.491459952631047</v>
      </c>
      <c r="H16" s="58">
        <f>+D16-C16</f>
        <v>713937</v>
      </c>
    </row>
    <row r="17" spans="1:15">
      <c r="A17" s="135" t="s">
        <v>218</v>
      </c>
      <c r="B17" s="110">
        <v>2199726.5499999998</v>
      </c>
      <c r="C17" s="110">
        <v>2823965</v>
      </c>
      <c r="D17" s="110">
        <v>2823965</v>
      </c>
      <c r="E17" s="110">
        <v>2159039.58</v>
      </c>
      <c r="F17" s="109">
        <f t="shared" ref="F17:F22" si="3">+(E17/B17)*100</f>
        <v>98.150362371177465</v>
      </c>
      <c r="G17" s="109">
        <f t="shared" si="2"/>
        <v>76.454190473323862</v>
      </c>
    </row>
    <row r="18" spans="1:15">
      <c r="A18" s="113" t="s">
        <v>219</v>
      </c>
      <c r="B18" s="115">
        <f>+B19</f>
        <v>1703909.44</v>
      </c>
      <c r="C18" s="115">
        <f t="shared" ref="C18:E18" si="4">+C19</f>
        <v>2066915</v>
      </c>
      <c r="D18" s="115">
        <f t="shared" si="4"/>
        <v>2066915</v>
      </c>
      <c r="E18" s="115">
        <f t="shared" si="4"/>
        <v>2221797.6800000002</v>
      </c>
      <c r="F18" s="116">
        <f t="shared" si="3"/>
        <v>130.39411765921082</v>
      </c>
      <c r="G18" s="116">
        <f t="shared" si="2"/>
        <v>107.49342280645311</v>
      </c>
      <c r="H18" s="43"/>
      <c r="I18" s="43"/>
      <c r="J18" s="95"/>
      <c r="K18" s="43"/>
      <c r="L18" s="43"/>
      <c r="M18" s="43"/>
      <c r="N18" s="43"/>
      <c r="O18" s="43"/>
    </row>
    <row r="19" spans="1:15">
      <c r="A19" s="135" t="s">
        <v>220</v>
      </c>
      <c r="B19" s="110">
        <v>1703909.44</v>
      </c>
      <c r="C19" s="110">
        <v>2066915</v>
      </c>
      <c r="D19" s="110">
        <v>2066915</v>
      </c>
      <c r="E19" s="110">
        <v>2221797.6800000002</v>
      </c>
      <c r="F19" s="109">
        <f t="shared" si="3"/>
        <v>130.39411765921082</v>
      </c>
      <c r="G19" s="109">
        <f t="shared" si="2"/>
        <v>107.49342280645311</v>
      </c>
    </row>
    <row r="20" spans="1:15">
      <c r="A20" s="113" t="s">
        <v>221</v>
      </c>
      <c r="B20" s="115">
        <f>+B21+B22</f>
        <v>12339259.02</v>
      </c>
      <c r="C20" s="115">
        <f t="shared" ref="C20:E20" si="5">+C21+C22</f>
        <v>16018018</v>
      </c>
      <c r="D20" s="115">
        <f t="shared" si="5"/>
        <v>16018018</v>
      </c>
      <c r="E20" s="115">
        <f t="shared" si="5"/>
        <v>12244463.18</v>
      </c>
      <c r="F20" s="116">
        <f t="shared" si="3"/>
        <v>99.231754193291906</v>
      </c>
      <c r="G20" s="116">
        <f t="shared" si="2"/>
        <v>76.441811839642085</v>
      </c>
      <c r="H20" s="43"/>
      <c r="I20" s="43"/>
      <c r="J20" s="95"/>
      <c r="K20" s="43"/>
      <c r="L20" s="43"/>
      <c r="M20" s="43"/>
      <c r="N20" s="43"/>
      <c r="O20" s="43"/>
    </row>
    <row r="21" spans="1:15">
      <c r="A21" s="135" t="s">
        <v>222</v>
      </c>
      <c r="B21" s="110">
        <v>85642</v>
      </c>
      <c r="C21" s="110">
        <v>48982</v>
      </c>
      <c r="D21" s="110">
        <v>48982</v>
      </c>
      <c r="E21" s="110">
        <v>39487.31</v>
      </c>
      <c r="F21" s="109">
        <f t="shared" si="3"/>
        <v>46.107412250998344</v>
      </c>
      <c r="G21" s="109">
        <f t="shared" si="2"/>
        <v>80.61596096525254</v>
      </c>
    </row>
    <row r="22" spans="1:15">
      <c r="A22" s="135" t="s">
        <v>223</v>
      </c>
      <c r="B22" s="110">
        <v>12253617.02</v>
      </c>
      <c r="C22" s="110">
        <v>15969036</v>
      </c>
      <c r="D22" s="110">
        <v>15969036</v>
      </c>
      <c r="E22" s="110">
        <v>12204975.869999999</v>
      </c>
      <c r="F22" s="109">
        <f t="shared" si="3"/>
        <v>99.603046594971829</v>
      </c>
      <c r="G22" s="109">
        <f t="shared" si="2"/>
        <v>76.429008426056527</v>
      </c>
    </row>
    <row r="23" spans="1:15">
      <c r="A23" s="113" t="s">
        <v>224</v>
      </c>
      <c r="B23" s="115"/>
      <c r="C23" s="115">
        <f>+C24</f>
        <v>3237</v>
      </c>
      <c r="D23" s="115">
        <f>+D24</f>
        <v>3237</v>
      </c>
      <c r="E23" s="115"/>
      <c r="F23" s="150"/>
      <c r="G23" s="116"/>
      <c r="H23" s="43"/>
      <c r="I23" s="43"/>
      <c r="J23" s="95"/>
      <c r="K23" s="43"/>
      <c r="L23" s="43"/>
      <c r="M23" s="43"/>
      <c r="N23" s="43"/>
      <c r="O23" s="43"/>
    </row>
    <row r="24" spans="1:15">
      <c r="A24" s="135" t="s">
        <v>225</v>
      </c>
      <c r="B24" s="110"/>
      <c r="C24" s="110">
        <v>3237</v>
      </c>
      <c r="D24" s="110">
        <v>3237</v>
      </c>
      <c r="E24" s="110"/>
      <c r="F24" s="125"/>
      <c r="G24" s="116"/>
    </row>
    <row r="25" spans="1:15">
      <c r="A25" s="149" t="s">
        <v>35</v>
      </c>
      <c r="B25" s="115">
        <f>+B26+B29+B31</f>
        <v>289151352.82000005</v>
      </c>
      <c r="C25" s="115">
        <f t="shared" ref="C25:E25" si="6">+C26+C29+C31</f>
        <v>355315640</v>
      </c>
      <c r="D25" s="115">
        <f t="shared" si="6"/>
        <v>356029577</v>
      </c>
      <c r="E25" s="115">
        <f t="shared" si="6"/>
        <v>350412416.72999996</v>
      </c>
      <c r="F25" s="116">
        <f t="shared" ref="F25:F26" si="7">+(E25/B25)*100</f>
        <v>121.18650433848588</v>
      </c>
      <c r="G25" s="116">
        <f t="shared" si="2"/>
        <v>98.422277071098492</v>
      </c>
      <c r="H25" s="43"/>
      <c r="I25" s="43"/>
      <c r="J25" s="95">
        <f>+D25-C25</f>
        <v>713937</v>
      </c>
      <c r="K25" s="43"/>
      <c r="L25" s="43"/>
      <c r="M25" s="43"/>
      <c r="N25" s="43"/>
      <c r="O25" s="43"/>
    </row>
    <row r="26" spans="1:15">
      <c r="A26" s="113" t="s">
        <v>216</v>
      </c>
      <c r="B26" s="115">
        <f>+B27+B28</f>
        <v>275019366.42000002</v>
      </c>
      <c r="C26" s="115">
        <f t="shared" ref="C26:E26" si="8">+C27+C28</f>
        <v>337381529</v>
      </c>
      <c r="D26" s="115">
        <f t="shared" si="8"/>
        <v>338095466</v>
      </c>
      <c r="E26" s="115">
        <f t="shared" si="8"/>
        <v>335725550.72999996</v>
      </c>
      <c r="F26" s="116">
        <f t="shared" si="7"/>
        <v>122.07342162853054</v>
      </c>
      <c r="G26" s="116">
        <f t="shared" si="2"/>
        <v>99.299039617999469</v>
      </c>
      <c r="H26" s="43"/>
      <c r="I26" s="43"/>
      <c r="J26" s="95">
        <v>1692847</v>
      </c>
      <c r="K26" s="43"/>
      <c r="L26" s="43"/>
      <c r="M26" s="43"/>
      <c r="N26" s="43"/>
      <c r="O26" s="43"/>
    </row>
    <row r="27" spans="1:15">
      <c r="A27" s="135" t="s">
        <v>217</v>
      </c>
      <c r="B27" s="110">
        <v>272819639.87</v>
      </c>
      <c r="C27" s="110">
        <v>334557564</v>
      </c>
      <c r="D27" s="110">
        <v>335271501</v>
      </c>
      <c r="E27" s="110">
        <v>333566511.14999998</v>
      </c>
      <c r="F27" s="109">
        <f>+(E27/B27)*100</f>
        <v>122.26631165884766</v>
      </c>
      <c r="G27" s="109">
        <f t="shared" si="2"/>
        <v>99.491459952631047</v>
      </c>
      <c r="J27" s="94">
        <f>+J26-J25</f>
        <v>978910</v>
      </c>
    </row>
    <row r="28" spans="1:15">
      <c r="A28" s="135" t="s">
        <v>218</v>
      </c>
      <c r="B28" s="110">
        <v>2199726.5499999998</v>
      </c>
      <c r="C28" s="110">
        <v>2823965</v>
      </c>
      <c r="D28" s="110">
        <v>2823965</v>
      </c>
      <c r="E28" s="110">
        <v>2159039.58</v>
      </c>
      <c r="F28" s="109">
        <f t="shared" ref="F28:F33" si="9">+(E28/B28)*100</f>
        <v>98.150362371177465</v>
      </c>
      <c r="G28" s="109">
        <f t="shared" si="2"/>
        <v>76.454190473323862</v>
      </c>
    </row>
    <row r="29" spans="1:15">
      <c r="A29" s="113" t="s">
        <v>219</v>
      </c>
      <c r="B29" s="115">
        <f>+B30</f>
        <v>1802550.92</v>
      </c>
      <c r="C29" s="115">
        <f t="shared" ref="C29:E29" si="10">+C30</f>
        <v>1906269</v>
      </c>
      <c r="D29" s="115">
        <f t="shared" si="10"/>
        <v>1906269</v>
      </c>
      <c r="E29" s="115">
        <f t="shared" si="10"/>
        <v>2432579.2400000002</v>
      </c>
      <c r="F29" s="116">
        <f t="shared" si="9"/>
        <v>134.95204007884561</v>
      </c>
      <c r="G29" s="116">
        <f t="shared" si="2"/>
        <v>127.60944231900115</v>
      </c>
      <c r="H29" s="43"/>
      <c r="I29" s="43"/>
      <c r="J29" s="95"/>
      <c r="K29" s="43"/>
      <c r="L29" s="43"/>
      <c r="M29" s="43"/>
      <c r="N29" s="43"/>
      <c r="O29" s="43"/>
    </row>
    <row r="30" spans="1:15">
      <c r="A30" s="135" t="s">
        <v>220</v>
      </c>
      <c r="B30" s="110">
        <v>1802550.92</v>
      </c>
      <c r="C30" s="110">
        <v>1906269</v>
      </c>
      <c r="D30" s="110">
        <v>1906269</v>
      </c>
      <c r="E30" s="110">
        <v>2432579.2400000002</v>
      </c>
      <c r="F30" s="109">
        <f t="shared" si="9"/>
        <v>134.95204007884561</v>
      </c>
      <c r="G30" s="109">
        <f t="shared" si="2"/>
        <v>127.60944231900115</v>
      </c>
    </row>
    <row r="31" spans="1:15">
      <c r="A31" s="113" t="s">
        <v>221</v>
      </c>
      <c r="B31" s="115">
        <f>+B32+B33</f>
        <v>12329435.48</v>
      </c>
      <c r="C31" s="115">
        <f>+C32+C33</f>
        <v>16027842</v>
      </c>
      <c r="D31" s="115">
        <f t="shared" ref="C31:E31" si="11">+D32+D33</f>
        <v>16027842</v>
      </c>
      <c r="E31" s="115">
        <f t="shared" si="11"/>
        <v>12254286.76</v>
      </c>
      <c r="F31" s="116">
        <f t="shared" si="9"/>
        <v>99.390493424278006</v>
      </c>
      <c r="G31" s="116">
        <f t="shared" si="2"/>
        <v>76.456248820022054</v>
      </c>
      <c r="H31" s="43"/>
      <c r="I31" s="43"/>
      <c r="J31" s="95"/>
      <c r="K31" s="43"/>
      <c r="L31" s="43"/>
      <c r="M31" s="43"/>
      <c r="N31" s="43"/>
      <c r="O31" s="43"/>
    </row>
    <row r="32" spans="1:15">
      <c r="A32" s="135" t="s">
        <v>222</v>
      </c>
      <c r="B32" s="110">
        <v>75818.38</v>
      </c>
      <c r="C32" s="110">
        <v>58806</v>
      </c>
      <c r="D32" s="110">
        <v>58806</v>
      </c>
      <c r="E32" s="110">
        <v>49310.89</v>
      </c>
      <c r="F32" s="109">
        <f t="shared" si="9"/>
        <v>65.038174120839827</v>
      </c>
      <c r="G32" s="109">
        <f t="shared" si="2"/>
        <v>83.853501343400325</v>
      </c>
    </row>
    <row r="33" spans="1:7">
      <c r="A33" s="135" t="s">
        <v>223</v>
      </c>
      <c r="B33" s="110">
        <v>12253617.1</v>
      </c>
      <c r="C33" s="110">
        <v>15969036</v>
      </c>
      <c r="D33" s="110">
        <v>15969036</v>
      </c>
      <c r="E33" s="110">
        <v>12204975.869999999</v>
      </c>
      <c r="F33" s="109">
        <f t="shared" si="9"/>
        <v>99.603045944694969</v>
      </c>
      <c r="G33" s="109">
        <f t="shared" si="2"/>
        <v>76.429008426056527</v>
      </c>
    </row>
  </sheetData>
  <mergeCells count="3">
    <mergeCell ref="A2:J2"/>
    <mergeCell ref="A4:J4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4A7B3-D7C5-45B1-BC00-586A37709211}">
  <sheetPr codeName="List3">
    <pageSetUpPr fitToPage="1"/>
  </sheetPr>
  <dimension ref="A1:O18"/>
  <sheetViews>
    <sheetView topLeftCell="A4" workbookViewId="0">
      <selection activeCell="D31" sqref="D31"/>
    </sheetView>
  </sheetViews>
  <sheetFormatPr defaultColWidth="11.6640625" defaultRowHeight="12.75"/>
  <cols>
    <col min="1" max="1" width="20.5" style="44" customWidth="1"/>
    <col min="2" max="2" width="54.1640625" style="56" bestFit="1" customWidth="1"/>
    <col min="3" max="3" width="25.83203125" style="57" customWidth="1"/>
    <col min="4" max="5" width="22.83203125" style="58" bestFit="1" customWidth="1"/>
    <col min="6" max="6" width="21.5" style="57" bestFit="1" customWidth="1"/>
    <col min="7" max="7" width="20.33203125" style="57" bestFit="1" customWidth="1"/>
    <col min="8" max="8" width="23.83203125" style="57" bestFit="1" customWidth="1"/>
    <col min="9" max="9" width="19.83203125" style="44" bestFit="1" customWidth="1"/>
    <col min="10" max="10" width="16.5" style="44" bestFit="1" customWidth="1"/>
    <col min="11" max="11" width="19.83203125" style="44" bestFit="1" customWidth="1"/>
    <col min="12" max="12" width="12.1640625" style="44" bestFit="1" customWidth="1"/>
    <col min="13" max="256" width="11.6640625" style="44"/>
    <col min="257" max="257" width="20.5" style="44" customWidth="1"/>
    <col min="258" max="258" width="65.1640625" style="44" customWidth="1"/>
    <col min="259" max="259" width="25.83203125" style="44" customWidth="1"/>
    <col min="260" max="261" width="22.6640625" style="44" bestFit="1" customWidth="1"/>
    <col min="262" max="262" width="21.33203125" style="44" bestFit="1" customWidth="1"/>
    <col min="263" max="263" width="20.1640625" style="44" bestFit="1" customWidth="1"/>
    <col min="264" max="264" width="23.6640625" style="44" bestFit="1" customWidth="1"/>
    <col min="265" max="265" width="19.83203125" style="44" bestFit="1" customWidth="1"/>
    <col min="266" max="266" width="12.1640625" style="44" bestFit="1" customWidth="1"/>
    <col min="267" max="267" width="19.83203125" style="44" bestFit="1" customWidth="1"/>
    <col min="268" max="268" width="12.1640625" style="44" bestFit="1" customWidth="1"/>
    <col min="269" max="512" width="11.6640625" style="44"/>
    <col min="513" max="513" width="20.5" style="44" customWidth="1"/>
    <col min="514" max="514" width="65.1640625" style="44" customWidth="1"/>
    <col min="515" max="515" width="25.83203125" style="44" customWidth="1"/>
    <col min="516" max="517" width="22.6640625" style="44" bestFit="1" customWidth="1"/>
    <col min="518" max="518" width="21.33203125" style="44" bestFit="1" customWidth="1"/>
    <col min="519" max="519" width="20.1640625" style="44" bestFit="1" customWidth="1"/>
    <col min="520" max="520" width="23.6640625" style="44" bestFit="1" customWidth="1"/>
    <col min="521" max="521" width="19.83203125" style="44" bestFit="1" customWidth="1"/>
    <col min="522" max="522" width="12.1640625" style="44" bestFit="1" customWidth="1"/>
    <col min="523" max="523" width="19.83203125" style="44" bestFit="1" customWidth="1"/>
    <col min="524" max="524" width="12.1640625" style="44" bestFit="1" customWidth="1"/>
    <col min="525" max="768" width="11.6640625" style="44"/>
    <col min="769" max="769" width="20.5" style="44" customWidth="1"/>
    <col min="770" max="770" width="65.1640625" style="44" customWidth="1"/>
    <col min="771" max="771" width="25.83203125" style="44" customWidth="1"/>
    <col min="772" max="773" width="22.6640625" style="44" bestFit="1" customWidth="1"/>
    <col min="774" max="774" width="21.33203125" style="44" bestFit="1" customWidth="1"/>
    <col min="775" max="775" width="20.1640625" style="44" bestFit="1" customWidth="1"/>
    <col min="776" max="776" width="23.6640625" style="44" bestFit="1" customWidth="1"/>
    <col min="777" max="777" width="19.83203125" style="44" bestFit="1" customWidth="1"/>
    <col min="778" max="778" width="12.1640625" style="44" bestFit="1" customWidth="1"/>
    <col min="779" max="779" width="19.83203125" style="44" bestFit="1" customWidth="1"/>
    <col min="780" max="780" width="12.1640625" style="44" bestFit="1" customWidth="1"/>
    <col min="781" max="1024" width="11.6640625" style="44"/>
    <col min="1025" max="1025" width="20.5" style="44" customWidth="1"/>
    <col min="1026" max="1026" width="65.1640625" style="44" customWidth="1"/>
    <col min="1027" max="1027" width="25.83203125" style="44" customWidth="1"/>
    <col min="1028" max="1029" width="22.6640625" style="44" bestFit="1" customWidth="1"/>
    <col min="1030" max="1030" width="21.33203125" style="44" bestFit="1" customWidth="1"/>
    <col min="1031" max="1031" width="20.1640625" style="44" bestFit="1" customWidth="1"/>
    <col min="1032" max="1032" width="23.6640625" style="44" bestFit="1" customWidth="1"/>
    <col min="1033" max="1033" width="19.83203125" style="44" bestFit="1" customWidth="1"/>
    <col min="1034" max="1034" width="12.1640625" style="44" bestFit="1" customWidth="1"/>
    <col min="1035" max="1035" width="19.83203125" style="44" bestFit="1" customWidth="1"/>
    <col min="1036" max="1036" width="12.1640625" style="44" bestFit="1" customWidth="1"/>
    <col min="1037" max="1280" width="11.6640625" style="44"/>
    <col min="1281" max="1281" width="20.5" style="44" customWidth="1"/>
    <col min="1282" max="1282" width="65.1640625" style="44" customWidth="1"/>
    <col min="1283" max="1283" width="25.83203125" style="44" customWidth="1"/>
    <col min="1284" max="1285" width="22.6640625" style="44" bestFit="1" customWidth="1"/>
    <col min="1286" max="1286" width="21.33203125" style="44" bestFit="1" customWidth="1"/>
    <col min="1287" max="1287" width="20.1640625" style="44" bestFit="1" customWidth="1"/>
    <col min="1288" max="1288" width="23.6640625" style="44" bestFit="1" customWidth="1"/>
    <col min="1289" max="1289" width="19.83203125" style="44" bestFit="1" customWidth="1"/>
    <col min="1290" max="1290" width="12.1640625" style="44" bestFit="1" customWidth="1"/>
    <col min="1291" max="1291" width="19.83203125" style="44" bestFit="1" customWidth="1"/>
    <col min="1292" max="1292" width="12.1640625" style="44" bestFit="1" customWidth="1"/>
    <col min="1293" max="1536" width="11.6640625" style="44"/>
    <col min="1537" max="1537" width="20.5" style="44" customWidth="1"/>
    <col min="1538" max="1538" width="65.1640625" style="44" customWidth="1"/>
    <col min="1539" max="1539" width="25.83203125" style="44" customWidth="1"/>
    <col min="1540" max="1541" width="22.6640625" style="44" bestFit="1" customWidth="1"/>
    <col min="1542" max="1542" width="21.33203125" style="44" bestFit="1" customWidth="1"/>
    <col min="1543" max="1543" width="20.1640625" style="44" bestFit="1" customWidth="1"/>
    <col min="1544" max="1544" width="23.6640625" style="44" bestFit="1" customWidth="1"/>
    <col min="1545" max="1545" width="19.83203125" style="44" bestFit="1" customWidth="1"/>
    <col min="1546" max="1546" width="12.1640625" style="44" bestFit="1" customWidth="1"/>
    <col min="1547" max="1547" width="19.83203125" style="44" bestFit="1" customWidth="1"/>
    <col min="1548" max="1548" width="12.1640625" style="44" bestFit="1" customWidth="1"/>
    <col min="1549" max="1792" width="11.6640625" style="44"/>
    <col min="1793" max="1793" width="20.5" style="44" customWidth="1"/>
    <col min="1794" max="1794" width="65.1640625" style="44" customWidth="1"/>
    <col min="1795" max="1795" width="25.83203125" style="44" customWidth="1"/>
    <col min="1796" max="1797" width="22.6640625" style="44" bestFit="1" customWidth="1"/>
    <col min="1798" max="1798" width="21.33203125" style="44" bestFit="1" customWidth="1"/>
    <col min="1799" max="1799" width="20.1640625" style="44" bestFit="1" customWidth="1"/>
    <col min="1800" max="1800" width="23.6640625" style="44" bestFit="1" customWidth="1"/>
    <col min="1801" max="1801" width="19.83203125" style="44" bestFit="1" customWidth="1"/>
    <col min="1802" max="1802" width="12.1640625" style="44" bestFit="1" customWidth="1"/>
    <col min="1803" max="1803" width="19.83203125" style="44" bestFit="1" customWidth="1"/>
    <col min="1804" max="1804" width="12.1640625" style="44" bestFit="1" customWidth="1"/>
    <col min="1805" max="2048" width="11.6640625" style="44"/>
    <col min="2049" max="2049" width="20.5" style="44" customWidth="1"/>
    <col min="2050" max="2050" width="65.1640625" style="44" customWidth="1"/>
    <col min="2051" max="2051" width="25.83203125" style="44" customWidth="1"/>
    <col min="2052" max="2053" width="22.6640625" style="44" bestFit="1" customWidth="1"/>
    <col min="2054" max="2054" width="21.33203125" style="44" bestFit="1" customWidth="1"/>
    <col min="2055" max="2055" width="20.1640625" style="44" bestFit="1" customWidth="1"/>
    <col min="2056" max="2056" width="23.6640625" style="44" bestFit="1" customWidth="1"/>
    <col min="2057" max="2057" width="19.83203125" style="44" bestFit="1" customWidth="1"/>
    <col min="2058" max="2058" width="12.1640625" style="44" bestFit="1" customWidth="1"/>
    <col min="2059" max="2059" width="19.83203125" style="44" bestFit="1" customWidth="1"/>
    <col min="2060" max="2060" width="12.1640625" style="44" bestFit="1" customWidth="1"/>
    <col min="2061" max="2304" width="11.6640625" style="44"/>
    <col min="2305" max="2305" width="20.5" style="44" customWidth="1"/>
    <col min="2306" max="2306" width="65.1640625" style="44" customWidth="1"/>
    <col min="2307" max="2307" width="25.83203125" style="44" customWidth="1"/>
    <col min="2308" max="2309" width="22.6640625" style="44" bestFit="1" customWidth="1"/>
    <col min="2310" max="2310" width="21.33203125" style="44" bestFit="1" customWidth="1"/>
    <col min="2311" max="2311" width="20.1640625" style="44" bestFit="1" customWidth="1"/>
    <col min="2312" max="2312" width="23.6640625" style="44" bestFit="1" customWidth="1"/>
    <col min="2313" max="2313" width="19.83203125" style="44" bestFit="1" customWidth="1"/>
    <col min="2314" max="2314" width="12.1640625" style="44" bestFit="1" customWidth="1"/>
    <col min="2315" max="2315" width="19.83203125" style="44" bestFit="1" customWidth="1"/>
    <col min="2316" max="2316" width="12.1640625" style="44" bestFit="1" customWidth="1"/>
    <col min="2317" max="2560" width="11.6640625" style="44"/>
    <col min="2561" max="2561" width="20.5" style="44" customWidth="1"/>
    <col min="2562" max="2562" width="65.1640625" style="44" customWidth="1"/>
    <col min="2563" max="2563" width="25.83203125" style="44" customWidth="1"/>
    <col min="2564" max="2565" width="22.6640625" style="44" bestFit="1" customWidth="1"/>
    <col min="2566" max="2566" width="21.33203125" style="44" bestFit="1" customWidth="1"/>
    <col min="2567" max="2567" width="20.1640625" style="44" bestFit="1" customWidth="1"/>
    <col min="2568" max="2568" width="23.6640625" style="44" bestFit="1" customWidth="1"/>
    <col min="2569" max="2569" width="19.83203125" style="44" bestFit="1" customWidth="1"/>
    <col min="2570" max="2570" width="12.1640625" style="44" bestFit="1" customWidth="1"/>
    <col min="2571" max="2571" width="19.83203125" style="44" bestFit="1" customWidth="1"/>
    <col min="2572" max="2572" width="12.1640625" style="44" bestFit="1" customWidth="1"/>
    <col min="2573" max="2816" width="11.6640625" style="44"/>
    <col min="2817" max="2817" width="20.5" style="44" customWidth="1"/>
    <col min="2818" max="2818" width="65.1640625" style="44" customWidth="1"/>
    <col min="2819" max="2819" width="25.83203125" style="44" customWidth="1"/>
    <col min="2820" max="2821" width="22.6640625" style="44" bestFit="1" customWidth="1"/>
    <col min="2822" max="2822" width="21.33203125" style="44" bestFit="1" customWidth="1"/>
    <col min="2823" max="2823" width="20.1640625" style="44" bestFit="1" customWidth="1"/>
    <col min="2824" max="2824" width="23.6640625" style="44" bestFit="1" customWidth="1"/>
    <col min="2825" max="2825" width="19.83203125" style="44" bestFit="1" customWidth="1"/>
    <col min="2826" max="2826" width="12.1640625" style="44" bestFit="1" customWidth="1"/>
    <col min="2827" max="2827" width="19.83203125" style="44" bestFit="1" customWidth="1"/>
    <col min="2828" max="2828" width="12.1640625" style="44" bestFit="1" customWidth="1"/>
    <col min="2829" max="3072" width="11.6640625" style="44"/>
    <col min="3073" max="3073" width="20.5" style="44" customWidth="1"/>
    <col min="3074" max="3074" width="65.1640625" style="44" customWidth="1"/>
    <col min="3075" max="3075" width="25.83203125" style="44" customWidth="1"/>
    <col min="3076" max="3077" width="22.6640625" style="44" bestFit="1" customWidth="1"/>
    <col min="3078" max="3078" width="21.33203125" style="44" bestFit="1" customWidth="1"/>
    <col min="3079" max="3079" width="20.1640625" style="44" bestFit="1" customWidth="1"/>
    <col min="3080" max="3080" width="23.6640625" style="44" bestFit="1" customWidth="1"/>
    <col min="3081" max="3081" width="19.83203125" style="44" bestFit="1" customWidth="1"/>
    <col min="3082" max="3082" width="12.1640625" style="44" bestFit="1" customWidth="1"/>
    <col min="3083" max="3083" width="19.83203125" style="44" bestFit="1" customWidth="1"/>
    <col min="3084" max="3084" width="12.1640625" style="44" bestFit="1" customWidth="1"/>
    <col min="3085" max="3328" width="11.6640625" style="44"/>
    <col min="3329" max="3329" width="20.5" style="44" customWidth="1"/>
    <col min="3330" max="3330" width="65.1640625" style="44" customWidth="1"/>
    <col min="3331" max="3331" width="25.83203125" style="44" customWidth="1"/>
    <col min="3332" max="3333" width="22.6640625" style="44" bestFit="1" customWidth="1"/>
    <col min="3334" max="3334" width="21.33203125" style="44" bestFit="1" customWidth="1"/>
    <col min="3335" max="3335" width="20.1640625" style="44" bestFit="1" customWidth="1"/>
    <col min="3336" max="3336" width="23.6640625" style="44" bestFit="1" customWidth="1"/>
    <col min="3337" max="3337" width="19.83203125" style="44" bestFit="1" customWidth="1"/>
    <col min="3338" max="3338" width="12.1640625" style="44" bestFit="1" customWidth="1"/>
    <col min="3339" max="3339" width="19.83203125" style="44" bestFit="1" customWidth="1"/>
    <col min="3340" max="3340" width="12.1640625" style="44" bestFit="1" customWidth="1"/>
    <col min="3341" max="3584" width="11.6640625" style="44"/>
    <col min="3585" max="3585" width="20.5" style="44" customWidth="1"/>
    <col min="3586" max="3586" width="65.1640625" style="44" customWidth="1"/>
    <col min="3587" max="3587" width="25.83203125" style="44" customWidth="1"/>
    <col min="3588" max="3589" width="22.6640625" style="44" bestFit="1" customWidth="1"/>
    <col min="3590" max="3590" width="21.33203125" style="44" bestFit="1" customWidth="1"/>
    <col min="3591" max="3591" width="20.1640625" style="44" bestFit="1" customWidth="1"/>
    <col min="3592" max="3592" width="23.6640625" style="44" bestFit="1" customWidth="1"/>
    <col min="3593" max="3593" width="19.83203125" style="44" bestFit="1" customWidth="1"/>
    <col min="3594" max="3594" width="12.1640625" style="44" bestFit="1" customWidth="1"/>
    <col min="3595" max="3595" width="19.83203125" style="44" bestFit="1" customWidth="1"/>
    <col min="3596" max="3596" width="12.1640625" style="44" bestFit="1" customWidth="1"/>
    <col min="3597" max="3840" width="11.6640625" style="44"/>
    <col min="3841" max="3841" width="20.5" style="44" customWidth="1"/>
    <col min="3842" max="3842" width="65.1640625" style="44" customWidth="1"/>
    <col min="3843" max="3843" width="25.83203125" style="44" customWidth="1"/>
    <col min="3844" max="3845" width="22.6640625" style="44" bestFit="1" customWidth="1"/>
    <col min="3846" max="3846" width="21.33203125" style="44" bestFit="1" customWidth="1"/>
    <col min="3847" max="3847" width="20.1640625" style="44" bestFit="1" customWidth="1"/>
    <col min="3848" max="3848" width="23.6640625" style="44" bestFit="1" customWidth="1"/>
    <col min="3849" max="3849" width="19.83203125" style="44" bestFit="1" customWidth="1"/>
    <col min="3850" max="3850" width="12.1640625" style="44" bestFit="1" customWidth="1"/>
    <col min="3851" max="3851" width="19.83203125" style="44" bestFit="1" customWidth="1"/>
    <col min="3852" max="3852" width="12.1640625" style="44" bestFit="1" customWidth="1"/>
    <col min="3853" max="4096" width="11.6640625" style="44"/>
    <col min="4097" max="4097" width="20.5" style="44" customWidth="1"/>
    <col min="4098" max="4098" width="65.1640625" style="44" customWidth="1"/>
    <col min="4099" max="4099" width="25.83203125" style="44" customWidth="1"/>
    <col min="4100" max="4101" width="22.6640625" style="44" bestFit="1" customWidth="1"/>
    <col min="4102" max="4102" width="21.33203125" style="44" bestFit="1" customWidth="1"/>
    <col min="4103" max="4103" width="20.1640625" style="44" bestFit="1" customWidth="1"/>
    <col min="4104" max="4104" width="23.6640625" style="44" bestFit="1" customWidth="1"/>
    <col min="4105" max="4105" width="19.83203125" style="44" bestFit="1" customWidth="1"/>
    <col min="4106" max="4106" width="12.1640625" style="44" bestFit="1" customWidth="1"/>
    <col min="4107" max="4107" width="19.83203125" style="44" bestFit="1" customWidth="1"/>
    <col min="4108" max="4108" width="12.1640625" style="44" bestFit="1" customWidth="1"/>
    <col min="4109" max="4352" width="11.6640625" style="44"/>
    <col min="4353" max="4353" width="20.5" style="44" customWidth="1"/>
    <col min="4354" max="4354" width="65.1640625" style="44" customWidth="1"/>
    <col min="4355" max="4355" width="25.83203125" style="44" customWidth="1"/>
    <col min="4356" max="4357" width="22.6640625" style="44" bestFit="1" customWidth="1"/>
    <col min="4358" max="4358" width="21.33203125" style="44" bestFit="1" customWidth="1"/>
    <col min="4359" max="4359" width="20.1640625" style="44" bestFit="1" customWidth="1"/>
    <col min="4360" max="4360" width="23.6640625" style="44" bestFit="1" customWidth="1"/>
    <col min="4361" max="4361" width="19.83203125" style="44" bestFit="1" customWidth="1"/>
    <col min="4362" max="4362" width="12.1640625" style="44" bestFit="1" customWidth="1"/>
    <col min="4363" max="4363" width="19.83203125" style="44" bestFit="1" customWidth="1"/>
    <col min="4364" max="4364" width="12.1640625" style="44" bestFit="1" customWidth="1"/>
    <col min="4365" max="4608" width="11.6640625" style="44"/>
    <col min="4609" max="4609" width="20.5" style="44" customWidth="1"/>
    <col min="4610" max="4610" width="65.1640625" style="44" customWidth="1"/>
    <col min="4611" max="4611" width="25.83203125" style="44" customWidth="1"/>
    <col min="4612" max="4613" width="22.6640625" style="44" bestFit="1" customWidth="1"/>
    <col min="4614" max="4614" width="21.33203125" style="44" bestFit="1" customWidth="1"/>
    <col min="4615" max="4615" width="20.1640625" style="44" bestFit="1" customWidth="1"/>
    <col min="4616" max="4616" width="23.6640625" style="44" bestFit="1" customWidth="1"/>
    <col min="4617" max="4617" width="19.83203125" style="44" bestFit="1" customWidth="1"/>
    <col min="4618" max="4618" width="12.1640625" style="44" bestFit="1" customWidth="1"/>
    <col min="4619" max="4619" width="19.83203125" style="44" bestFit="1" customWidth="1"/>
    <col min="4620" max="4620" width="12.1640625" style="44" bestFit="1" customWidth="1"/>
    <col min="4621" max="4864" width="11.6640625" style="44"/>
    <col min="4865" max="4865" width="20.5" style="44" customWidth="1"/>
    <col min="4866" max="4866" width="65.1640625" style="44" customWidth="1"/>
    <col min="4867" max="4867" width="25.83203125" style="44" customWidth="1"/>
    <col min="4868" max="4869" width="22.6640625" style="44" bestFit="1" customWidth="1"/>
    <col min="4870" max="4870" width="21.33203125" style="44" bestFit="1" customWidth="1"/>
    <col min="4871" max="4871" width="20.1640625" style="44" bestFit="1" customWidth="1"/>
    <col min="4872" max="4872" width="23.6640625" style="44" bestFit="1" customWidth="1"/>
    <col min="4873" max="4873" width="19.83203125" style="44" bestFit="1" customWidth="1"/>
    <col min="4874" max="4874" width="12.1640625" style="44" bestFit="1" customWidth="1"/>
    <col min="4875" max="4875" width="19.83203125" style="44" bestFit="1" customWidth="1"/>
    <col min="4876" max="4876" width="12.1640625" style="44" bestFit="1" customWidth="1"/>
    <col min="4877" max="5120" width="11.6640625" style="44"/>
    <col min="5121" max="5121" width="20.5" style="44" customWidth="1"/>
    <col min="5122" max="5122" width="65.1640625" style="44" customWidth="1"/>
    <col min="5123" max="5123" width="25.83203125" style="44" customWidth="1"/>
    <col min="5124" max="5125" width="22.6640625" style="44" bestFit="1" customWidth="1"/>
    <col min="5126" max="5126" width="21.33203125" style="44" bestFit="1" customWidth="1"/>
    <col min="5127" max="5127" width="20.1640625" style="44" bestFit="1" customWidth="1"/>
    <col min="5128" max="5128" width="23.6640625" style="44" bestFit="1" customWidth="1"/>
    <col min="5129" max="5129" width="19.83203125" style="44" bestFit="1" customWidth="1"/>
    <col min="5130" max="5130" width="12.1640625" style="44" bestFit="1" customWidth="1"/>
    <col min="5131" max="5131" width="19.83203125" style="44" bestFit="1" customWidth="1"/>
    <col min="5132" max="5132" width="12.1640625" style="44" bestFit="1" customWidth="1"/>
    <col min="5133" max="5376" width="11.6640625" style="44"/>
    <col min="5377" max="5377" width="20.5" style="44" customWidth="1"/>
    <col min="5378" max="5378" width="65.1640625" style="44" customWidth="1"/>
    <col min="5379" max="5379" width="25.83203125" style="44" customWidth="1"/>
    <col min="5380" max="5381" width="22.6640625" style="44" bestFit="1" customWidth="1"/>
    <col min="5382" max="5382" width="21.33203125" style="44" bestFit="1" customWidth="1"/>
    <col min="5383" max="5383" width="20.1640625" style="44" bestFit="1" customWidth="1"/>
    <col min="5384" max="5384" width="23.6640625" style="44" bestFit="1" customWidth="1"/>
    <col min="5385" max="5385" width="19.83203125" style="44" bestFit="1" customWidth="1"/>
    <col min="5386" max="5386" width="12.1640625" style="44" bestFit="1" customWidth="1"/>
    <col min="5387" max="5387" width="19.83203125" style="44" bestFit="1" customWidth="1"/>
    <col min="5388" max="5388" width="12.1640625" style="44" bestFit="1" customWidth="1"/>
    <col min="5389" max="5632" width="11.6640625" style="44"/>
    <col min="5633" max="5633" width="20.5" style="44" customWidth="1"/>
    <col min="5634" max="5634" width="65.1640625" style="44" customWidth="1"/>
    <col min="5635" max="5635" width="25.83203125" style="44" customWidth="1"/>
    <col min="5636" max="5637" width="22.6640625" style="44" bestFit="1" customWidth="1"/>
    <col min="5638" max="5638" width="21.33203125" style="44" bestFit="1" customWidth="1"/>
    <col min="5639" max="5639" width="20.1640625" style="44" bestFit="1" customWidth="1"/>
    <col min="5640" max="5640" width="23.6640625" style="44" bestFit="1" customWidth="1"/>
    <col min="5641" max="5641" width="19.83203125" style="44" bestFit="1" customWidth="1"/>
    <col min="5642" max="5642" width="12.1640625" style="44" bestFit="1" customWidth="1"/>
    <col min="5643" max="5643" width="19.83203125" style="44" bestFit="1" customWidth="1"/>
    <col min="5644" max="5644" width="12.1640625" style="44" bestFit="1" customWidth="1"/>
    <col min="5645" max="5888" width="11.6640625" style="44"/>
    <col min="5889" max="5889" width="20.5" style="44" customWidth="1"/>
    <col min="5890" max="5890" width="65.1640625" style="44" customWidth="1"/>
    <col min="5891" max="5891" width="25.83203125" style="44" customWidth="1"/>
    <col min="5892" max="5893" width="22.6640625" style="44" bestFit="1" customWidth="1"/>
    <col min="5894" max="5894" width="21.33203125" style="44" bestFit="1" customWidth="1"/>
    <col min="5895" max="5895" width="20.1640625" style="44" bestFit="1" customWidth="1"/>
    <col min="5896" max="5896" width="23.6640625" style="44" bestFit="1" customWidth="1"/>
    <col min="5897" max="5897" width="19.83203125" style="44" bestFit="1" customWidth="1"/>
    <col min="5898" max="5898" width="12.1640625" style="44" bestFit="1" customWidth="1"/>
    <col min="5899" max="5899" width="19.83203125" style="44" bestFit="1" customWidth="1"/>
    <col min="5900" max="5900" width="12.1640625" style="44" bestFit="1" customWidth="1"/>
    <col min="5901" max="6144" width="11.6640625" style="44"/>
    <col min="6145" max="6145" width="20.5" style="44" customWidth="1"/>
    <col min="6146" max="6146" width="65.1640625" style="44" customWidth="1"/>
    <col min="6147" max="6147" width="25.83203125" style="44" customWidth="1"/>
    <col min="6148" max="6149" width="22.6640625" style="44" bestFit="1" customWidth="1"/>
    <col min="6150" max="6150" width="21.33203125" style="44" bestFit="1" customWidth="1"/>
    <col min="6151" max="6151" width="20.1640625" style="44" bestFit="1" customWidth="1"/>
    <col min="6152" max="6152" width="23.6640625" style="44" bestFit="1" customWidth="1"/>
    <col min="6153" max="6153" width="19.83203125" style="44" bestFit="1" customWidth="1"/>
    <col min="6154" max="6154" width="12.1640625" style="44" bestFit="1" customWidth="1"/>
    <col min="6155" max="6155" width="19.83203125" style="44" bestFit="1" customWidth="1"/>
    <col min="6156" max="6156" width="12.1640625" style="44" bestFit="1" customWidth="1"/>
    <col min="6157" max="6400" width="11.6640625" style="44"/>
    <col min="6401" max="6401" width="20.5" style="44" customWidth="1"/>
    <col min="6402" max="6402" width="65.1640625" style="44" customWidth="1"/>
    <col min="6403" max="6403" width="25.83203125" style="44" customWidth="1"/>
    <col min="6404" max="6405" width="22.6640625" style="44" bestFit="1" customWidth="1"/>
    <col min="6406" max="6406" width="21.33203125" style="44" bestFit="1" customWidth="1"/>
    <col min="6407" max="6407" width="20.1640625" style="44" bestFit="1" customWidth="1"/>
    <col min="6408" max="6408" width="23.6640625" style="44" bestFit="1" customWidth="1"/>
    <col min="6409" max="6409" width="19.83203125" style="44" bestFit="1" customWidth="1"/>
    <col min="6410" max="6410" width="12.1640625" style="44" bestFit="1" customWidth="1"/>
    <col min="6411" max="6411" width="19.83203125" style="44" bestFit="1" customWidth="1"/>
    <col min="6412" max="6412" width="12.1640625" style="44" bestFit="1" customWidth="1"/>
    <col min="6413" max="6656" width="11.6640625" style="44"/>
    <col min="6657" max="6657" width="20.5" style="44" customWidth="1"/>
    <col min="6658" max="6658" width="65.1640625" style="44" customWidth="1"/>
    <col min="6659" max="6659" width="25.83203125" style="44" customWidth="1"/>
    <col min="6660" max="6661" width="22.6640625" style="44" bestFit="1" customWidth="1"/>
    <col min="6662" max="6662" width="21.33203125" style="44" bestFit="1" customWidth="1"/>
    <col min="6663" max="6663" width="20.1640625" style="44" bestFit="1" customWidth="1"/>
    <col min="6664" max="6664" width="23.6640625" style="44" bestFit="1" customWidth="1"/>
    <col min="6665" max="6665" width="19.83203125" style="44" bestFit="1" customWidth="1"/>
    <col min="6666" max="6666" width="12.1640625" style="44" bestFit="1" customWidth="1"/>
    <col min="6667" max="6667" width="19.83203125" style="44" bestFit="1" customWidth="1"/>
    <col min="6668" max="6668" width="12.1640625" style="44" bestFit="1" customWidth="1"/>
    <col min="6669" max="6912" width="11.6640625" style="44"/>
    <col min="6913" max="6913" width="20.5" style="44" customWidth="1"/>
    <col min="6914" max="6914" width="65.1640625" style="44" customWidth="1"/>
    <col min="6915" max="6915" width="25.83203125" style="44" customWidth="1"/>
    <col min="6916" max="6917" width="22.6640625" style="44" bestFit="1" customWidth="1"/>
    <col min="6918" max="6918" width="21.33203125" style="44" bestFit="1" customWidth="1"/>
    <col min="6919" max="6919" width="20.1640625" style="44" bestFit="1" customWidth="1"/>
    <col min="6920" max="6920" width="23.6640625" style="44" bestFit="1" customWidth="1"/>
    <col min="6921" max="6921" width="19.83203125" style="44" bestFit="1" customWidth="1"/>
    <col min="6922" max="6922" width="12.1640625" style="44" bestFit="1" customWidth="1"/>
    <col min="6923" max="6923" width="19.83203125" style="44" bestFit="1" customWidth="1"/>
    <col min="6924" max="6924" width="12.1640625" style="44" bestFit="1" customWidth="1"/>
    <col min="6925" max="7168" width="11.6640625" style="44"/>
    <col min="7169" max="7169" width="20.5" style="44" customWidth="1"/>
    <col min="7170" max="7170" width="65.1640625" style="44" customWidth="1"/>
    <col min="7171" max="7171" width="25.83203125" style="44" customWidth="1"/>
    <col min="7172" max="7173" width="22.6640625" style="44" bestFit="1" customWidth="1"/>
    <col min="7174" max="7174" width="21.33203125" style="44" bestFit="1" customWidth="1"/>
    <col min="7175" max="7175" width="20.1640625" style="44" bestFit="1" customWidth="1"/>
    <col min="7176" max="7176" width="23.6640625" style="44" bestFit="1" customWidth="1"/>
    <col min="7177" max="7177" width="19.83203125" style="44" bestFit="1" customWidth="1"/>
    <col min="7178" max="7178" width="12.1640625" style="44" bestFit="1" customWidth="1"/>
    <col min="7179" max="7179" width="19.83203125" style="44" bestFit="1" customWidth="1"/>
    <col min="7180" max="7180" width="12.1640625" style="44" bestFit="1" customWidth="1"/>
    <col min="7181" max="7424" width="11.6640625" style="44"/>
    <col min="7425" max="7425" width="20.5" style="44" customWidth="1"/>
    <col min="7426" max="7426" width="65.1640625" style="44" customWidth="1"/>
    <col min="7427" max="7427" width="25.83203125" style="44" customWidth="1"/>
    <col min="7428" max="7429" width="22.6640625" style="44" bestFit="1" customWidth="1"/>
    <col min="7430" max="7430" width="21.33203125" style="44" bestFit="1" customWidth="1"/>
    <col min="7431" max="7431" width="20.1640625" style="44" bestFit="1" customWidth="1"/>
    <col min="7432" max="7432" width="23.6640625" style="44" bestFit="1" customWidth="1"/>
    <col min="7433" max="7433" width="19.83203125" style="44" bestFit="1" customWidth="1"/>
    <col min="7434" max="7434" width="12.1640625" style="44" bestFit="1" customWidth="1"/>
    <col min="7435" max="7435" width="19.83203125" style="44" bestFit="1" customWidth="1"/>
    <col min="7436" max="7436" width="12.1640625" style="44" bestFit="1" customWidth="1"/>
    <col min="7437" max="7680" width="11.6640625" style="44"/>
    <col min="7681" max="7681" width="20.5" style="44" customWidth="1"/>
    <col min="7682" max="7682" width="65.1640625" style="44" customWidth="1"/>
    <col min="7683" max="7683" width="25.83203125" style="44" customWidth="1"/>
    <col min="7684" max="7685" width="22.6640625" style="44" bestFit="1" customWidth="1"/>
    <col min="7686" max="7686" width="21.33203125" style="44" bestFit="1" customWidth="1"/>
    <col min="7687" max="7687" width="20.1640625" style="44" bestFit="1" customWidth="1"/>
    <col min="7688" max="7688" width="23.6640625" style="44" bestFit="1" customWidth="1"/>
    <col min="7689" max="7689" width="19.83203125" style="44" bestFit="1" customWidth="1"/>
    <col min="7690" max="7690" width="12.1640625" style="44" bestFit="1" customWidth="1"/>
    <col min="7691" max="7691" width="19.83203125" style="44" bestFit="1" customWidth="1"/>
    <col min="7692" max="7692" width="12.1640625" style="44" bestFit="1" customWidth="1"/>
    <col min="7693" max="7936" width="11.6640625" style="44"/>
    <col min="7937" max="7937" width="20.5" style="44" customWidth="1"/>
    <col min="7938" max="7938" width="65.1640625" style="44" customWidth="1"/>
    <col min="7939" max="7939" width="25.83203125" style="44" customWidth="1"/>
    <col min="7940" max="7941" width="22.6640625" style="44" bestFit="1" customWidth="1"/>
    <col min="7942" max="7942" width="21.33203125" style="44" bestFit="1" customWidth="1"/>
    <col min="7943" max="7943" width="20.1640625" style="44" bestFit="1" customWidth="1"/>
    <col min="7944" max="7944" width="23.6640625" style="44" bestFit="1" customWidth="1"/>
    <col min="7945" max="7945" width="19.83203125" style="44" bestFit="1" customWidth="1"/>
    <col min="7946" max="7946" width="12.1640625" style="44" bestFit="1" customWidth="1"/>
    <col min="7947" max="7947" width="19.83203125" style="44" bestFit="1" customWidth="1"/>
    <col min="7948" max="7948" width="12.1640625" style="44" bestFit="1" customWidth="1"/>
    <col min="7949" max="8192" width="11.6640625" style="44"/>
    <col min="8193" max="8193" width="20.5" style="44" customWidth="1"/>
    <col min="8194" max="8194" width="65.1640625" style="44" customWidth="1"/>
    <col min="8195" max="8195" width="25.83203125" style="44" customWidth="1"/>
    <col min="8196" max="8197" width="22.6640625" style="44" bestFit="1" customWidth="1"/>
    <col min="8198" max="8198" width="21.33203125" style="44" bestFit="1" customWidth="1"/>
    <col min="8199" max="8199" width="20.1640625" style="44" bestFit="1" customWidth="1"/>
    <col min="8200" max="8200" width="23.6640625" style="44" bestFit="1" customWidth="1"/>
    <col min="8201" max="8201" width="19.83203125" style="44" bestFit="1" customWidth="1"/>
    <col min="8202" max="8202" width="12.1640625" style="44" bestFit="1" customWidth="1"/>
    <col min="8203" max="8203" width="19.83203125" style="44" bestFit="1" customWidth="1"/>
    <col min="8204" max="8204" width="12.1640625" style="44" bestFit="1" customWidth="1"/>
    <col min="8205" max="8448" width="11.6640625" style="44"/>
    <col min="8449" max="8449" width="20.5" style="44" customWidth="1"/>
    <col min="8450" max="8450" width="65.1640625" style="44" customWidth="1"/>
    <col min="8451" max="8451" width="25.83203125" style="44" customWidth="1"/>
    <col min="8452" max="8453" width="22.6640625" style="44" bestFit="1" customWidth="1"/>
    <col min="8454" max="8454" width="21.33203125" style="44" bestFit="1" customWidth="1"/>
    <col min="8455" max="8455" width="20.1640625" style="44" bestFit="1" customWidth="1"/>
    <col min="8456" max="8456" width="23.6640625" style="44" bestFit="1" customWidth="1"/>
    <col min="8457" max="8457" width="19.83203125" style="44" bestFit="1" customWidth="1"/>
    <col min="8458" max="8458" width="12.1640625" style="44" bestFit="1" customWidth="1"/>
    <col min="8459" max="8459" width="19.83203125" style="44" bestFit="1" customWidth="1"/>
    <col min="8460" max="8460" width="12.1640625" style="44" bestFit="1" customWidth="1"/>
    <col min="8461" max="8704" width="11.6640625" style="44"/>
    <col min="8705" max="8705" width="20.5" style="44" customWidth="1"/>
    <col min="8706" max="8706" width="65.1640625" style="44" customWidth="1"/>
    <col min="8707" max="8707" width="25.83203125" style="44" customWidth="1"/>
    <col min="8708" max="8709" width="22.6640625" style="44" bestFit="1" customWidth="1"/>
    <col min="8710" max="8710" width="21.33203125" style="44" bestFit="1" customWidth="1"/>
    <col min="8711" max="8711" width="20.1640625" style="44" bestFit="1" customWidth="1"/>
    <col min="8712" max="8712" width="23.6640625" style="44" bestFit="1" customWidth="1"/>
    <col min="8713" max="8713" width="19.83203125" style="44" bestFit="1" customWidth="1"/>
    <col min="8714" max="8714" width="12.1640625" style="44" bestFit="1" customWidth="1"/>
    <col min="8715" max="8715" width="19.83203125" style="44" bestFit="1" customWidth="1"/>
    <col min="8716" max="8716" width="12.1640625" style="44" bestFit="1" customWidth="1"/>
    <col min="8717" max="8960" width="11.6640625" style="44"/>
    <col min="8961" max="8961" width="20.5" style="44" customWidth="1"/>
    <col min="8962" max="8962" width="65.1640625" style="44" customWidth="1"/>
    <col min="8963" max="8963" width="25.83203125" style="44" customWidth="1"/>
    <col min="8964" max="8965" width="22.6640625" style="44" bestFit="1" customWidth="1"/>
    <col min="8966" max="8966" width="21.33203125" style="44" bestFit="1" customWidth="1"/>
    <col min="8967" max="8967" width="20.1640625" style="44" bestFit="1" customWidth="1"/>
    <col min="8968" max="8968" width="23.6640625" style="44" bestFit="1" customWidth="1"/>
    <col min="8969" max="8969" width="19.83203125" style="44" bestFit="1" customWidth="1"/>
    <col min="8970" max="8970" width="12.1640625" style="44" bestFit="1" customWidth="1"/>
    <col min="8971" max="8971" width="19.83203125" style="44" bestFit="1" customWidth="1"/>
    <col min="8972" max="8972" width="12.1640625" style="44" bestFit="1" customWidth="1"/>
    <col min="8973" max="9216" width="11.6640625" style="44"/>
    <col min="9217" max="9217" width="20.5" style="44" customWidth="1"/>
    <col min="9218" max="9218" width="65.1640625" style="44" customWidth="1"/>
    <col min="9219" max="9219" width="25.83203125" style="44" customWidth="1"/>
    <col min="9220" max="9221" width="22.6640625" style="44" bestFit="1" customWidth="1"/>
    <col min="9222" max="9222" width="21.33203125" style="44" bestFit="1" customWidth="1"/>
    <col min="9223" max="9223" width="20.1640625" style="44" bestFit="1" customWidth="1"/>
    <col min="9224" max="9224" width="23.6640625" style="44" bestFit="1" customWidth="1"/>
    <col min="9225" max="9225" width="19.83203125" style="44" bestFit="1" customWidth="1"/>
    <col min="9226" max="9226" width="12.1640625" style="44" bestFit="1" customWidth="1"/>
    <col min="9227" max="9227" width="19.83203125" style="44" bestFit="1" customWidth="1"/>
    <col min="9228" max="9228" width="12.1640625" style="44" bestFit="1" customWidth="1"/>
    <col min="9229" max="9472" width="11.6640625" style="44"/>
    <col min="9473" max="9473" width="20.5" style="44" customWidth="1"/>
    <col min="9474" max="9474" width="65.1640625" style="44" customWidth="1"/>
    <col min="9475" max="9475" width="25.83203125" style="44" customWidth="1"/>
    <col min="9476" max="9477" width="22.6640625" style="44" bestFit="1" customWidth="1"/>
    <col min="9478" max="9478" width="21.33203125" style="44" bestFit="1" customWidth="1"/>
    <col min="9479" max="9479" width="20.1640625" style="44" bestFit="1" customWidth="1"/>
    <col min="9480" max="9480" width="23.6640625" style="44" bestFit="1" customWidth="1"/>
    <col min="9481" max="9481" width="19.83203125" style="44" bestFit="1" customWidth="1"/>
    <col min="9482" max="9482" width="12.1640625" style="44" bestFit="1" customWidth="1"/>
    <col min="9483" max="9483" width="19.83203125" style="44" bestFit="1" customWidth="1"/>
    <col min="9484" max="9484" width="12.1640625" style="44" bestFit="1" customWidth="1"/>
    <col min="9485" max="9728" width="11.6640625" style="44"/>
    <col min="9729" max="9729" width="20.5" style="44" customWidth="1"/>
    <col min="9730" max="9730" width="65.1640625" style="44" customWidth="1"/>
    <col min="9731" max="9731" width="25.83203125" style="44" customWidth="1"/>
    <col min="9732" max="9733" width="22.6640625" style="44" bestFit="1" customWidth="1"/>
    <col min="9734" max="9734" width="21.33203125" style="44" bestFit="1" customWidth="1"/>
    <col min="9735" max="9735" width="20.1640625" style="44" bestFit="1" customWidth="1"/>
    <col min="9736" max="9736" width="23.6640625" style="44" bestFit="1" customWidth="1"/>
    <col min="9737" max="9737" width="19.83203125" style="44" bestFit="1" customWidth="1"/>
    <col min="9738" max="9738" width="12.1640625" style="44" bestFit="1" customWidth="1"/>
    <col min="9739" max="9739" width="19.83203125" style="44" bestFit="1" customWidth="1"/>
    <col min="9740" max="9740" width="12.1640625" style="44" bestFit="1" customWidth="1"/>
    <col min="9741" max="9984" width="11.6640625" style="44"/>
    <col min="9985" max="9985" width="20.5" style="44" customWidth="1"/>
    <col min="9986" max="9986" width="65.1640625" style="44" customWidth="1"/>
    <col min="9987" max="9987" width="25.83203125" style="44" customWidth="1"/>
    <col min="9988" max="9989" width="22.6640625" style="44" bestFit="1" customWidth="1"/>
    <col min="9990" max="9990" width="21.33203125" style="44" bestFit="1" customWidth="1"/>
    <col min="9991" max="9991" width="20.1640625" style="44" bestFit="1" customWidth="1"/>
    <col min="9992" max="9992" width="23.6640625" style="44" bestFit="1" customWidth="1"/>
    <col min="9993" max="9993" width="19.83203125" style="44" bestFit="1" customWidth="1"/>
    <col min="9994" max="9994" width="12.1640625" style="44" bestFit="1" customWidth="1"/>
    <col min="9995" max="9995" width="19.83203125" style="44" bestFit="1" customWidth="1"/>
    <col min="9996" max="9996" width="12.1640625" style="44" bestFit="1" customWidth="1"/>
    <col min="9997" max="10240" width="11.6640625" style="44"/>
    <col min="10241" max="10241" width="20.5" style="44" customWidth="1"/>
    <col min="10242" max="10242" width="65.1640625" style="44" customWidth="1"/>
    <col min="10243" max="10243" width="25.83203125" style="44" customWidth="1"/>
    <col min="10244" max="10245" width="22.6640625" style="44" bestFit="1" customWidth="1"/>
    <col min="10246" max="10246" width="21.33203125" style="44" bestFit="1" customWidth="1"/>
    <col min="10247" max="10247" width="20.1640625" style="44" bestFit="1" customWidth="1"/>
    <col min="10248" max="10248" width="23.6640625" style="44" bestFit="1" customWidth="1"/>
    <col min="10249" max="10249" width="19.83203125" style="44" bestFit="1" customWidth="1"/>
    <col min="10250" max="10250" width="12.1640625" style="44" bestFit="1" customWidth="1"/>
    <col min="10251" max="10251" width="19.83203125" style="44" bestFit="1" customWidth="1"/>
    <col min="10252" max="10252" width="12.1640625" style="44" bestFit="1" customWidth="1"/>
    <col min="10253" max="10496" width="11.6640625" style="44"/>
    <col min="10497" max="10497" width="20.5" style="44" customWidth="1"/>
    <col min="10498" max="10498" width="65.1640625" style="44" customWidth="1"/>
    <col min="10499" max="10499" width="25.83203125" style="44" customWidth="1"/>
    <col min="10500" max="10501" width="22.6640625" style="44" bestFit="1" customWidth="1"/>
    <col min="10502" max="10502" width="21.33203125" style="44" bestFit="1" customWidth="1"/>
    <col min="10503" max="10503" width="20.1640625" style="44" bestFit="1" customWidth="1"/>
    <col min="10504" max="10504" width="23.6640625" style="44" bestFit="1" customWidth="1"/>
    <col min="10505" max="10505" width="19.83203125" style="44" bestFit="1" customWidth="1"/>
    <col min="10506" max="10506" width="12.1640625" style="44" bestFit="1" customWidth="1"/>
    <col min="10507" max="10507" width="19.83203125" style="44" bestFit="1" customWidth="1"/>
    <col min="10508" max="10508" width="12.1640625" style="44" bestFit="1" customWidth="1"/>
    <col min="10509" max="10752" width="11.6640625" style="44"/>
    <col min="10753" max="10753" width="20.5" style="44" customWidth="1"/>
    <col min="10754" max="10754" width="65.1640625" style="44" customWidth="1"/>
    <col min="10755" max="10755" width="25.83203125" style="44" customWidth="1"/>
    <col min="10756" max="10757" width="22.6640625" style="44" bestFit="1" customWidth="1"/>
    <col min="10758" max="10758" width="21.33203125" style="44" bestFit="1" customWidth="1"/>
    <col min="10759" max="10759" width="20.1640625" style="44" bestFit="1" customWidth="1"/>
    <col min="10760" max="10760" width="23.6640625" style="44" bestFit="1" customWidth="1"/>
    <col min="10761" max="10761" width="19.83203125" style="44" bestFit="1" customWidth="1"/>
    <col min="10762" max="10762" width="12.1640625" style="44" bestFit="1" customWidth="1"/>
    <col min="10763" max="10763" width="19.83203125" style="44" bestFit="1" customWidth="1"/>
    <col min="10764" max="10764" width="12.1640625" style="44" bestFit="1" customWidth="1"/>
    <col min="10765" max="11008" width="11.6640625" style="44"/>
    <col min="11009" max="11009" width="20.5" style="44" customWidth="1"/>
    <col min="11010" max="11010" width="65.1640625" style="44" customWidth="1"/>
    <col min="11011" max="11011" width="25.83203125" style="44" customWidth="1"/>
    <col min="11012" max="11013" width="22.6640625" style="44" bestFit="1" customWidth="1"/>
    <col min="11014" max="11014" width="21.33203125" style="44" bestFit="1" customWidth="1"/>
    <col min="11015" max="11015" width="20.1640625" style="44" bestFit="1" customWidth="1"/>
    <col min="11016" max="11016" width="23.6640625" style="44" bestFit="1" customWidth="1"/>
    <col min="11017" max="11017" width="19.83203125" style="44" bestFit="1" customWidth="1"/>
    <col min="11018" max="11018" width="12.1640625" style="44" bestFit="1" customWidth="1"/>
    <col min="11019" max="11019" width="19.83203125" style="44" bestFit="1" customWidth="1"/>
    <col min="11020" max="11020" width="12.1640625" style="44" bestFit="1" customWidth="1"/>
    <col min="11021" max="11264" width="11.6640625" style="44"/>
    <col min="11265" max="11265" width="20.5" style="44" customWidth="1"/>
    <col min="11266" max="11266" width="65.1640625" style="44" customWidth="1"/>
    <col min="11267" max="11267" width="25.83203125" style="44" customWidth="1"/>
    <col min="11268" max="11269" width="22.6640625" style="44" bestFit="1" customWidth="1"/>
    <col min="11270" max="11270" width="21.33203125" style="44" bestFit="1" customWidth="1"/>
    <col min="11271" max="11271" width="20.1640625" style="44" bestFit="1" customWidth="1"/>
    <col min="11272" max="11272" width="23.6640625" style="44" bestFit="1" customWidth="1"/>
    <col min="11273" max="11273" width="19.83203125" style="44" bestFit="1" customWidth="1"/>
    <col min="11274" max="11274" width="12.1640625" style="44" bestFit="1" customWidth="1"/>
    <col min="11275" max="11275" width="19.83203125" style="44" bestFit="1" customWidth="1"/>
    <col min="11276" max="11276" width="12.1640625" style="44" bestFit="1" customWidth="1"/>
    <col min="11277" max="11520" width="11.6640625" style="44"/>
    <col min="11521" max="11521" width="20.5" style="44" customWidth="1"/>
    <col min="11522" max="11522" width="65.1640625" style="44" customWidth="1"/>
    <col min="11523" max="11523" width="25.83203125" style="44" customWidth="1"/>
    <col min="11524" max="11525" width="22.6640625" style="44" bestFit="1" customWidth="1"/>
    <col min="11526" max="11526" width="21.33203125" style="44" bestFit="1" customWidth="1"/>
    <col min="11527" max="11527" width="20.1640625" style="44" bestFit="1" customWidth="1"/>
    <col min="11528" max="11528" width="23.6640625" style="44" bestFit="1" customWidth="1"/>
    <col min="11529" max="11529" width="19.83203125" style="44" bestFit="1" customWidth="1"/>
    <col min="11530" max="11530" width="12.1640625" style="44" bestFit="1" customWidth="1"/>
    <col min="11531" max="11531" width="19.83203125" style="44" bestFit="1" customWidth="1"/>
    <col min="11532" max="11532" width="12.1640625" style="44" bestFit="1" customWidth="1"/>
    <col min="11533" max="11776" width="11.6640625" style="44"/>
    <col min="11777" max="11777" width="20.5" style="44" customWidth="1"/>
    <col min="11778" max="11778" width="65.1640625" style="44" customWidth="1"/>
    <col min="11779" max="11779" width="25.83203125" style="44" customWidth="1"/>
    <col min="11780" max="11781" width="22.6640625" style="44" bestFit="1" customWidth="1"/>
    <col min="11782" max="11782" width="21.33203125" style="44" bestFit="1" customWidth="1"/>
    <col min="11783" max="11783" width="20.1640625" style="44" bestFit="1" customWidth="1"/>
    <col min="11784" max="11784" width="23.6640625" style="44" bestFit="1" customWidth="1"/>
    <col min="11785" max="11785" width="19.83203125" style="44" bestFit="1" customWidth="1"/>
    <col min="11786" max="11786" width="12.1640625" style="44" bestFit="1" customWidth="1"/>
    <col min="11787" max="11787" width="19.83203125" style="44" bestFit="1" customWidth="1"/>
    <col min="11788" max="11788" width="12.1640625" style="44" bestFit="1" customWidth="1"/>
    <col min="11789" max="12032" width="11.6640625" style="44"/>
    <col min="12033" max="12033" width="20.5" style="44" customWidth="1"/>
    <col min="12034" max="12034" width="65.1640625" style="44" customWidth="1"/>
    <col min="12035" max="12035" width="25.83203125" style="44" customWidth="1"/>
    <col min="12036" max="12037" width="22.6640625" style="44" bestFit="1" customWidth="1"/>
    <col min="12038" max="12038" width="21.33203125" style="44" bestFit="1" customWidth="1"/>
    <col min="12039" max="12039" width="20.1640625" style="44" bestFit="1" customWidth="1"/>
    <col min="12040" max="12040" width="23.6640625" style="44" bestFit="1" customWidth="1"/>
    <col min="12041" max="12041" width="19.83203125" style="44" bestFit="1" customWidth="1"/>
    <col min="12042" max="12042" width="12.1640625" style="44" bestFit="1" customWidth="1"/>
    <col min="12043" max="12043" width="19.83203125" style="44" bestFit="1" customWidth="1"/>
    <col min="12044" max="12044" width="12.1640625" style="44" bestFit="1" customWidth="1"/>
    <col min="12045" max="12288" width="11.6640625" style="44"/>
    <col min="12289" max="12289" width="20.5" style="44" customWidth="1"/>
    <col min="12290" max="12290" width="65.1640625" style="44" customWidth="1"/>
    <col min="12291" max="12291" width="25.83203125" style="44" customWidth="1"/>
    <col min="12292" max="12293" width="22.6640625" style="44" bestFit="1" customWidth="1"/>
    <col min="12294" max="12294" width="21.33203125" style="44" bestFit="1" customWidth="1"/>
    <col min="12295" max="12295" width="20.1640625" style="44" bestFit="1" customWidth="1"/>
    <col min="12296" max="12296" width="23.6640625" style="44" bestFit="1" customWidth="1"/>
    <col min="12297" max="12297" width="19.83203125" style="44" bestFit="1" customWidth="1"/>
    <col min="12298" max="12298" width="12.1640625" style="44" bestFit="1" customWidth="1"/>
    <col min="12299" max="12299" width="19.83203125" style="44" bestFit="1" customWidth="1"/>
    <col min="12300" max="12300" width="12.1640625" style="44" bestFit="1" customWidth="1"/>
    <col min="12301" max="12544" width="11.6640625" style="44"/>
    <col min="12545" max="12545" width="20.5" style="44" customWidth="1"/>
    <col min="12546" max="12546" width="65.1640625" style="44" customWidth="1"/>
    <col min="12547" max="12547" width="25.83203125" style="44" customWidth="1"/>
    <col min="12548" max="12549" width="22.6640625" style="44" bestFit="1" customWidth="1"/>
    <col min="12550" max="12550" width="21.33203125" style="44" bestFit="1" customWidth="1"/>
    <col min="12551" max="12551" width="20.1640625" style="44" bestFit="1" customWidth="1"/>
    <col min="12552" max="12552" width="23.6640625" style="44" bestFit="1" customWidth="1"/>
    <col min="12553" max="12553" width="19.83203125" style="44" bestFit="1" customWidth="1"/>
    <col min="12554" max="12554" width="12.1640625" style="44" bestFit="1" customWidth="1"/>
    <col min="12555" max="12555" width="19.83203125" style="44" bestFit="1" customWidth="1"/>
    <col min="12556" max="12556" width="12.1640625" style="44" bestFit="1" customWidth="1"/>
    <col min="12557" max="12800" width="11.6640625" style="44"/>
    <col min="12801" max="12801" width="20.5" style="44" customWidth="1"/>
    <col min="12802" max="12802" width="65.1640625" style="44" customWidth="1"/>
    <col min="12803" max="12803" width="25.83203125" style="44" customWidth="1"/>
    <col min="12804" max="12805" width="22.6640625" style="44" bestFit="1" customWidth="1"/>
    <col min="12806" max="12806" width="21.33203125" style="44" bestFit="1" customWidth="1"/>
    <col min="12807" max="12807" width="20.1640625" style="44" bestFit="1" customWidth="1"/>
    <col min="12808" max="12808" width="23.6640625" style="44" bestFit="1" customWidth="1"/>
    <col min="12809" max="12809" width="19.83203125" style="44" bestFit="1" customWidth="1"/>
    <col min="12810" max="12810" width="12.1640625" style="44" bestFit="1" customWidth="1"/>
    <col min="12811" max="12811" width="19.83203125" style="44" bestFit="1" customWidth="1"/>
    <col min="12812" max="12812" width="12.1640625" style="44" bestFit="1" customWidth="1"/>
    <col min="12813" max="13056" width="11.6640625" style="44"/>
    <col min="13057" max="13057" width="20.5" style="44" customWidth="1"/>
    <col min="13058" max="13058" width="65.1640625" style="44" customWidth="1"/>
    <col min="13059" max="13059" width="25.83203125" style="44" customWidth="1"/>
    <col min="13060" max="13061" width="22.6640625" style="44" bestFit="1" customWidth="1"/>
    <col min="13062" max="13062" width="21.33203125" style="44" bestFit="1" customWidth="1"/>
    <col min="13063" max="13063" width="20.1640625" style="44" bestFit="1" customWidth="1"/>
    <col min="13064" max="13064" width="23.6640625" style="44" bestFit="1" customWidth="1"/>
    <col min="13065" max="13065" width="19.83203125" style="44" bestFit="1" customWidth="1"/>
    <col min="13066" max="13066" width="12.1640625" style="44" bestFit="1" customWidth="1"/>
    <col min="13067" max="13067" width="19.83203125" style="44" bestFit="1" customWidth="1"/>
    <col min="13068" max="13068" width="12.1640625" style="44" bestFit="1" customWidth="1"/>
    <col min="13069" max="13312" width="11.6640625" style="44"/>
    <col min="13313" max="13313" width="20.5" style="44" customWidth="1"/>
    <col min="13314" max="13314" width="65.1640625" style="44" customWidth="1"/>
    <col min="13315" max="13315" width="25.83203125" style="44" customWidth="1"/>
    <col min="13316" max="13317" width="22.6640625" style="44" bestFit="1" customWidth="1"/>
    <col min="13318" max="13318" width="21.33203125" style="44" bestFit="1" customWidth="1"/>
    <col min="13319" max="13319" width="20.1640625" style="44" bestFit="1" customWidth="1"/>
    <col min="13320" max="13320" width="23.6640625" style="44" bestFit="1" customWidth="1"/>
    <col min="13321" max="13321" width="19.83203125" style="44" bestFit="1" customWidth="1"/>
    <col min="13322" max="13322" width="12.1640625" style="44" bestFit="1" customWidth="1"/>
    <col min="13323" max="13323" width="19.83203125" style="44" bestFit="1" customWidth="1"/>
    <col min="13324" max="13324" width="12.1640625" style="44" bestFit="1" customWidth="1"/>
    <col min="13325" max="13568" width="11.6640625" style="44"/>
    <col min="13569" max="13569" width="20.5" style="44" customWidth="1"/>
    <col min="13570" max="13570" width="65.1640625" style="44" customWidth="1"/>
    <col min="13571" max="13571" width="25.83203125" style="44" customWidth="1"/>
    <col min="13572" max="13573" width="22.6640625" style="44" bestFit="1" customWidth="1"/>
    <col min="13574" max="13574" width="21.33203125" style="44" bestFit="1" customWidth="1"/>
    <col min="13575" max="13575" width="20.1640625" style="44" bestFit="1" customWidth="1"/>
    <col min="13576" max="13576" width="23.6640625" style="44" bestFit="1" customWidth="1"/>
    <col min="13577" max="13577" width="19.83203125" style="44" bestFit="1" customWidth="1"/>
    <col min="13578" max="13578" width="12.1640625" style="44" bestFit="1" customWidth="1"/>
    <col min="13579" max="13579" width="19.83203125" style="44" bestFit="1" customWidth="1"/>
    <col min="13580" max="13580" width="12.1640625" style="44" bestFit="1" customWidth="1"/>
    <col min="13581" max="13824" width="11.6640625" style="44"/>
    <col min="13825" max="13825" width="20.5" style="44" customWidth="1"/>
    <col min="13826" max="13826" width="65.1640625" style="44" customWidth="1"/>
    <col min="13827" max="13827" width="25.83203125" style="44" customWidth="1"/>
    <col min="13828" max="13829" width="22.6640625" style="44" bestFit="1" customWidth="1"/>
    <col min="13830" max="13830" width="21.33203125" style="44" bestFit="1" customWidth="1"/>
    <col min="13831" max="13831" width="20.1640625" style="44" bestFit="1" customWidth="1"/>
    <col min="13832" max="13832" width="23.6640625" style="44" bestFit="1" customWidth="1"/>
    <col min="13833" max="13833" width="19.83203125" style="44" bestFit="1" customWidth="1"/>
    <col min="13834" max="13834" width="12.1640625" style="44" bestFit="1" customWidth="1"/>
    <col min="13835" max="13835" width="19.83203125" style="44" bestFit="1" customWidth="1"/>
    <col min="13836" max="13836" width="12.1640625" style="44" bestFit="1" customWidth="1"/>
    <col min="13837" max="14080" width="11.6640625" style="44"/>
    <col min="14081" max="14081" width="20.5" style="44" customWidth="1"/>
    <col min="14082" max="14082" width="65.1640625" style="44" customWidth="1"/>
    <col min="14083" max="14083" width="25.83203125" style="44" customWidth="1"/>
    <col min="14084" max="14085" width="22.6640625" style="44" bestFit="1" customWidth="1"/>
    <col min="14086" max="14086" width="21.33203125" style="44" bestFit="1" customWidth="1"/>
    <col min="14087" max="14087" width="20.1640625" style="44" bestFit="1" customWidth="1"/>
    <col min="14088" max="14088" width="23.6640625" style="44" bestFit="1" customWidth="1"/>
    <col min="14089" max="14089" width="19.83203125" style="44" bestFit="1" customWidth="1"/>
    <col min="14090" max="14090" width="12.1640625" style="44" bestFit="1" customWidth="1"/>
    <col min="14091" max="14091" width="19.83203125" style="44" bestFit="1" customWidth="1"/>
    <col min="14092" max="14092" width="12.1640625" style="44" bestFit="1" customWidth="1"/>
    <col min="14093" max="14336" width="11.6640625" style="44"/>
    <col min="14337" max="14337" width="20.5" style="44" customWidth="1"/>
    <col min="14338" max="14338" width="65.1640625" style="44" customWidth="1"/>
    <col min="14339" max="14339" width="25.83203125" style="44" customWidth="1"/>
    <col min="14340" max="14341" width="22.6640625" style="44" bestFit="1" customWidth="1"/>
    <col min="14342" max="14342" width="21.33203125" style="44" bestFit="1" customWidth="1"/>
    <col min="14343" max="14343" width="20.1640625" style="44" bestFit="1" customWidth="1"/>
    <col min="14344" max="14344" width="23.6640625" style="44" bestFit="1" customWidth="1"/>
    <col min="14345" max="14345" width="19.83203125" style="44" bestFit="1" customWidth="1"/>
    <col min="14346" max="14346" width="12.1640625" style="44" bestFit="1" customWidth="1"/>
    <col min="14347" max="14347" width="19.83203125" style="44" bestFit="1" customWidth="1"/>
    <col min="14348" max="14348" width="12.1640625" style="44" bestFit="1" customWidth="1"/>
    <col min="14349" max="14592" width="11.6640625" style="44"/>
    <col min="14593" max="14593" width="20.5" style="44" customWidth="1"/>
    <col min="14594" max="14594" width="65.1640625" style="44" customWidth="1"/>
    <col min="14595" max="14595" width="25.83203125" style="44" customWidth="1"/>
    <col min="14596" max="14597" width="22.6640625" style="44" bestFit="1" customWidth="1"/>
    <col min="14598" max="14598" width="21.33203125" style="44" bestFit="1" customWidth="1"/>
    <col min="14599" max="14599" width="20.1640625" style="44" bestFit="1" customWidth="1"/>
    <col min="14600" max="14600" width="23.6640625" style="44" bestFit="1" customWidth="1"/>
    <col min="14601" max="14601" width="19.83203125" style="44" bestFit="1" customWidth="1"/>
    <col min="14602" max="14602" width="12.1640625" style="44" bestFit="1" customWidth="1"/>
    <col min="14603" max="14603" width="19.83203125" style="44" bestFit="1" customWidth="1"/>
    <col min="14604" max="14604" width="12.1640625" style="44" bestFit="1" customWidth="1"/>
    <col min="14605" max="14848" width="11.6640625" style="44"/>
    <col min="14849" max="14849" width="20.5" style="44" customWidth="1"/>
    <col min="14850" max="14850" width="65.1640625" style="44" customWidth="1"/>
    <col min="14851" max="14851" width="25.83203125" style="44" customWidth="1"/>
    <col min="14852" max="14853" width="22.6640625" style="44" bestFit="1" customWidth="1"/>
    <col min="14854" max="14854" width="21.33203125" style="44" bestFit="1" customWidth="1"/>
    <col min="14855" max="14855" width="20.1640625" style="44" bestFit="1" customWidth="1"/>
    <col min="14856" max="14856" width="23.6640625" style="44" bestFit="1" customWidth="1"/>
    <col min="14857" max="14857" width="19.83203125" style="44" bestFit="1" customWidth="1"/>
    <col min="14858" max="14858" width="12.1640625" style="44" bestFit="1" customWidth="1"/>
    <col min="14859" max="14859" width="19.83203125" style="44" bestFit="1" customWidth="1"/>
    <col min="14860" max="14860" width="12.1640625" style="44" bestFit="1" customWidth="1"/>
    <col min="14861" max="15104" width="11.6640625" style="44"/>
    <col min="15105" max="15105" width="20.5" style="44" customWidth="1"/>
    <col min="15106" max="15106" width="65.1640625" style="44" customWidth="1"/>
    <col min="15107" max="15107" width="25.83203125" style="44" customWidth="1"/>
    <col min="15108" max="15109" width="22.6640625" style="44" bestFit="1" customWidth="1"/>
    <col min="15110" max="15110" width="21.33203125" style="44" bestFit="1" customWidth="1"/>
    <col min="15111" max="15111" width="20.1640625" style="44" bestFit="1" customWidth="1"/>
    <col min="15112" max="15112" width="23.6640625" style="44" bestFit="1" customWidth="1"/>
    <col min="15113" max="15113" width="19.83203125" style="44" bestFit="1" customWidth="1"/>
    <col min="15114" max="15114" width="12.1640625" style="44" bestFit="1" customWidth="1"/>
    <col min="15115" max="15115" width="19.83203125" style="44" bestFit="1" customWidth="1"/>
    <col min="15116" max="15116" width="12.1640625" style="44" bestFit="1" customWidth="1"/>
    <col min="15117" max="15360" width="11.6640625" style="44"/>
    <col min="15361" max="15361" width="20.5" style="44" customWidth="1"/>
    <col min="15362" max="15362" width="65.1640625" style="44" customWidth="1"/>
    <col min="15363" max="15363" width="25.83203125" style="44" customWidth="1"/>
    <col min="15364" max="15365" width="22.6640625" style="44" bestFit="1" customWidth="1"/>
    <col min="15366" max="15366" width="21.33203125" style="44" bestFit="1" customWidth="1"/>
    <col min="15367" max="15367" width="20.1640625" style="44" bestFit="1" customWidth="1"/>
    <col min="15368" max="15368" width="23.6640625" style="44" bestFit="1" customWidth="1"/>
    <col min="15369" max="15369" width="19.83203125" style="44" bestFit="1" customWidth="1"/>
    <col min="15370" max="15370" width="12.1640625" style="44" bestFit="1" customWidth="1"/>
    <col min="15371" max="15371" width="19.83203125" style="44" bestFit="1" customWidth="1"/>
    <col min="15372" max="15372" width="12.1640625" style="44" bestFit="1" customWidth="1"/>
    <col min="15373" max="15616" width="11.6640625" style="44"/>
    <col min="15617" max="15617" width="20.5" style="44" customWidth="1"/>
    <col min="15618" max="15618" width="65.1640625" style="44" customWidth="1"/>
    <col min="15619" max="15619" width="25.83203125" style="44" customWidth="1"/>
    <col min="15620" max="15621" width="22.6640625" style="44" bestFit="1" customWidth="1"/>
    <col min="15622" max="15622" width="21.33203125" style="44" bestFit="1" customWidth="1"/>
    <col min="15623" max="15623" width="20.1640625" style="44" bestFit="1" customWidth="1"/>
    <col min="15624" max="15624" width="23.6640625" style="44" bestFit="1" customWidth="1"/>
    <col min="15625" max="15625" width="19.83203125" style="44" bestFit="1" customWidth="1"/>
    <col min="15626" max="15626" width="12.1640625" style="44" bestFit="1" customWidth="1"/>
    <col min="15627" max="15627" width="19.83203125" style="44" bestFit="1" customWidth="1"/>
    <col min="15628" max="15628" width="12.1640625" style="44" bestFit="1" customWidth="1"/>
    <col min="15629" max="15872" width="11.6640625" style="44"/>
    <col min="15873" max="15873" width="20.5" style="44" customWidth="1"/>
    <col min="15874" max="15874" width="65.1640625" style="44" customWidth="1"/>
    <col min="15875" max="15875" width="25.83203125" style="44" customWidth="1"/>
    <col min="15876" max="15877" width="22.6640625" style="44" bestFit="1" customWidth="1"/>
    <col min="15878" max="15878" width="21.33203125" style="44" bestFit="1" customWidth="1"/>
    <col min="15879" max="15879" width="20.1640625" style="44" bestFit="1" customWidth="1"/>
    <col min="15880" max="15880" width="23.6640625" style="44" bestFit="1" customWidth="1"/>
    <col min="15881" max="15881" width="19.83203125" style="44" bestFit="1" customWidth="1"/>
    <col min="15882" max="15882" width="12.1640625" style="44" bestFit="1" customWidth="1"/>
    <col min="15883" max="15883" width="19.83203125" style="44" bestFit="1" customWidth="1"/>
    <col min="15884" max="15884" width="12.1640625" style="44" bestFit="1" customWidth="1"/>
    <col min="15885" max="16128" width="11.6640625" style="44"/>
    <col min="16129" max="16129" width="20.5" style="44" customWidth="1"/>
    <col min="16130" max="16130" width="65.1640625" style="44" customWidth="1"/>
    <col min="16131" max="16131" width="25.83203125" style="44" customWidth="1"/>
    <col min="16132" max="16133" width="22.6640625" style="44" bestFit="1" customWidth="1"/>
    <col min="16134" max="16134" width="21.33203125" style="44" bestFit="1" customWidth="1"/>
    <col min="16135" max="16135" width="20.1640625" style="44" bestFit="1" customWidth="1"/>
    <col min="16136" max="16136" width="23.6640625" style="44" bestFit="1" customWidth="1"/>
    <col min="16137" max="16137" width="19.83203125" style="44" bestFit="1" customWidth="1"/>
    <col min="16138" max="16138" width="12.1640625" style="44" bestFit="1" customWidth="1"/>
    <col min="16139" max="16139" width="19.83203125" style="44" bestFit="1" customWidth="1"/>
    <col min="16140" max="16140" width="12.1640625" style="44" bestFit="1" customWidth="1"/>
    <col min="16141" max="16384" width="11.6640625" style="44"/>
  </cols>
  <sheetData>
    <row r="1" spans="1:15" ht="18" hidden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ht="15.75" hidden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5" ht="18" hidden="1">
      <c r="A3" s="32"/>
      <c r="B3" s="32"/>
      <c r="C3" s="32"/>
      <c r="D3" s="32"/>
      <c r="E3" s="32"/>
      <c r="F3" s="32"/>
      <c r="G3" s="32"/>
      <c r="H3" s="32"/>
      <c r="I3" s="42"/>
      <c r="J3" s="42"/>
      <c r="K3" s="42"/>
    </row>
    <row r="4" spans="1:15" ht="15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5" ht="18">
      <c r="A5" s="32"/>
      <c r="B5" s="32"/>
      <c r="C5" s="32"/>
      <c r="D5" s="32"/>
      <c r="E5" s="32"/>
      <c r="F5" s="32"/>
      <c r="G5" s="32"/>
      <c r="H5" s="32"/>
      <c r="I5" s="42"/>
      <c r="J5" s="42"/>
      <c r="K5" s="42"/>
    </row>
    <row r="6" spans="1:15" ht="15.75" customHeight="1">
      <c r="A6" s="83" t="s">
        <v>226</v>
      </c>
      <c r="B6" s="83"/>
      <c r="C6" s="83"/>
      <c r="D6" s="83"/>
      <c r="E6" s="83"/>
      <c r="F6" s="83"/>
      <c r="G6" s="83"/>
      <c r="H6" s="83"/>
      <c r="I6" s="45"/>
      <c r="J6" s="45"/>
      <c r="K6" s="45"/>
    </row>
    <row r="7" spans="1:15" ht="18">
      <c r="A7" s="32"/>
      <c r="B7" s="32"/>
      <c r="C7" s="32"/>
      <c r="D7" s="32"/>
      <c r="E7" s="32"/>
      <c r="F7" s="32"/>
      <c r="G7" s="32"/>
      <c r="H7" s="32"/>
      <c r="I7" s="42"/>
      <c r="J7" s="42"/>
      <c r="K7" s="42"/>
    </row>
    <row r="8" spans="1:15" s="54" customFormat="1" ht="60">
      <c r="A8" s="97" t="s">
        <v>11</v>
      </c>
      <c r="B8" s="97"/>
      <c r="C8" s="98" t="str">
        <f t="shared" ref="C8:H8" si="0">UPPER(C11)</f>
        <v>OSTVARENJE/IZVRŠENJE 
01.2022. - 12.2022.</v>
      </c>
      <c r="D8" s="98" t="str">
        <f t="shared" si="0"/>
        <v>IZVORNI PLAN ILI REBALANS 
2023.</v>
      </c>
      <c r="E8" s="98" t="str">
        <f t="shared" si="0"/>
        <v>TEKUĆI PLAN 
2023.</v>
      </c>
      <c r="F8" s="98" t="str">
        <f t="shared" si="0"/>
        <v>OSTVARENJE/IZVRŠENJE 
01.2023. - 12.2023.</v>
      </c>
      <c r="G8" s="98" t="str">
        <f t="shared" si="0"/>
        <v>INDEKS
(5)/(2)</v>
      </c>
      <c r="H8" s="98" t="str">
        <f t="shared" si="0"/>
        <v>INDEKS
(5)/(4)</v>
      </c>
      <c r="I8" s="59"/>
    </row>
    <row r="9" spans="1:15" s="55" customFormat="1" ht="11.25">
      <c r="A9" s="99">
        <v>1</v>
      </c>
      <c r="B9" s="99"/>
      <c r="C9" s="100">
        <v>2</v>
      </c>
      <c r="D9" s="100">
        <v>3</v>
      </c>
      <c r="E9" s="100">
        <v>4.3333333333333304</v>
      </c>
      <c r="F9" s="100">
        <v>5.0833333333333304</v>
      </c>
      <c r="G9" s="100">
        <v>6</v>
      </c>
      <c r="H9" s="100">
        <v>7</v>
      </c>
      <c r="I9" s="46"/>
      <c r="J9" s="46"/>
      <c r="K9" s="46"/>
      <c r="L9" s="46"/>
    </row>
    <row r="10" spans="1:15" s="55" customFormat="1">
      <c r="A10" s="151"/>
      <c r="B10" s="152" t="s">
        <v>227</v>
      </c>
      <c r="C10" s="153">
        <f>+C14</f>
        <v>289151352.81999999</v>
      </c>
      <c r="D10" s="153">
        <f t="shared" ref="D10:F10" si="1">+D14</f>
        <v>355315640</v>
      </c>
      <c r="E10" s="153">
        <f t="shared" si="1"/>
        <v>356029577</v>
      </c>
      <c r="F10" s="153">
        <f t="shared" si="1"/>
        <v>350412416.73000002</v>
      </c>
      <c r="G10" s="153">
        <f t="shared" ref="C10:H10" si="2">G13</f>
        <v>121.186504338486</v>
      </c>
      <c r="H10" s="153">
        <f t="shared" si="2"/>
        <v>98.422277071098506</v>
      </c>
      <c r="I10" s="46"/>
      <c r="J10" s="46"/>
      <c r="K10" s="46"/>
      <c r="L10" s="46"/>
    </row>
    <row r="11" spans="1:15" ht="22.5" hidden="1">
      <c r="A11" s="106" t="s">
        <v>5</v>
      </c>
      <c r="B11" s="106" t="s">
        <v>5</v>
      </c>
      <c r="C11" s="128" t="s">
        <v>48</v>
      </c>
      <c r="D11" s="128" t="s">
        <v>43</v>
      </c>
      <c r="E11" s="128" t="s">
        <v>40</v>
      </c>
      <c r="F11" s="128" t="s">
        <v>49</v>
      </c>
      <c r="G11" s="154" t="s">
        <v>41</v>
      </c>
      <c r="H11" s="154" t="s">
        <v>42</v>
      </c>
      <c r="I11" s="46"/>
      <c r="J11" s="46"/>
      <c r="K11" s="46"/>
      <c r="L11" s="46"/>
    </row>
    <row r="12" spans="1:15" hidden="1">
      <c r="A12" s="106" t="s">
        <v>228</v>
      </c>
      <c r="B12" s="106" t="s">
        <v>5</v>
      </c>
      <c r="C12" s="129" t="s">
        <v>6</v>
      </c>
      <c r="D12" s="129" t="s">
        <v>6</v>
      </c>
      <c r="E12" s="129" t="s">
        <v>6</v>
      </c>
      <c r="F12" s="129" t="s">
        <v>6</v>
      </c>
      <c r="G12" s="155" t="s">
        <v>5</v>
      </c>
      <c r="H12" s="155" t="s">
        <v>5</v>
      </c>
      <c r="I12" s="46"/>
      <c r="J12" s="46"/>
      <c r="K12" s="46"/>
      <c r="L12" s="46"/>
    </row>
    <row r="13" spans="1:15" hidden="1">
      <c r="A13" s="111" t="s">
        <v>229</v>
      </c>
      <c r="B13" s="130" t="s">
        <v>230</v>
      </c>
      <c r="C13" s="132">
        <v>289151352.81999999</v>
      </c>
      <c r="D13" s="156">
        <v>355315640</v>
      </c>
      <c r="E13" s="156">
        <v>356029577</v>
      </c>
      <c r="F13" s="132">
        <v>350412416.73000002</v>
      </c>
      <c r="G13" s="157">
        <v>121.186504338486</v>
      </c>
      <c r="H13" s="157">
        <v>98.422277071098506</v>
      </c>
      <c r="I13" s="46"/>
      <c r="J13" s="46"/>
      <c r="K13" s="46"/>
      <c r="L13" s="46"/>
    </row>
    <row r="14" spans="1:15">
      <c r="A14" s="113" t="s">
        <v>231</v>
      </c>
      <c r="B14" s="114" t="s">
        <v>232</v>
      </c>
      <c r="C14" s="116">
        <f>+C15+C16</f>
        <v>289151352.81999999</v>
      </c>
      <c r="D14" s="116">
        <f t="shared" ref="D14:F14" si="3">+D15+D16</f>
        <v>355315640</v>
      </c>
      <c r="E14" s="116">
        <f t="shared" si="3"/>
        <v>356029577</v>
      </c>
      <c r="F14" s="116">
        <f t="shared" si="3"/>
        <v>350412416.73000002</v>
      </c>
      <c r="G14" s="116">
        <f>+(F14/C14)*100</f>
        <v>121.18650433848592</v>
      </c>
      <c r="H14" s="116">
        <f t="shared" ref="H14:H15" si="4">+(F14/E14)*100</f>
        <v>98.422277071098506</v>
      </c>
      <c r="I14" s="43"/>
      <c r="J14" s="43"/>
      <c r="K14" s="43"/>
      <c r="L14" s="43"/>
      <c r="M14" s="43"/>
      <c r="N14" s="43"/>
      <c r="O14" s="43"/>
    </row>
    <row r="15" spans="1:15">
      <c r="A15" s="135" t="s">
        <v>233</v>
      </c>
      <c r="B15" s="136" t="s">
        <v>234</v>
      </c>
      <c r="C15" s="109">
        <v>274721303.55000001</v>
      </c>
      <c r="D15" s="158">
        <v>336329471</v>
      </c>
      <c r="E15" s="158">
        <v>336985258</v>
      </c>
      <c r="F15" s="109">
        <v>335821757.18000001</v>
      </c>
      <c r="G15" s="109">
        <f>+(F15/C15)*100</f>
        <v>122.24088661507079</v>
      </c>
      <c r="H15" s="109">
        <f t="shared" si="4"/>
        <v>99.654732427493911</v>
      </c>
    </row>
    <row r="16" spans="1:15">
      <c r="A16" s="135" t="s">
        <v>235</v>
      </c>
      <c r="B16" s="136" t="s">
        <v>236</v>
      </c>
      <c r="C16" s="109">
        <v>14430049.27</v>
      </c>
      <c r="D16" s="158">
        <v>18986169</v>
      </c>
      <c r="E16" s="158">
        <v>19044319</v>
      </c>
      <c r="F16" s="109">
        <v>14590659.550000001</v>
      </c>
      <c r="G16" s="109">
        <f>+(F16/C16)*100</f>
        <v>101.11302655309646</v>
      </c>
      <c r="H16" s="109">
        <f>+(F16/E16)*100</f>
        <v>76.614236245465122</v>
      </c>
    </row>
    <row r="18" spans="10:10">
      <c r="J18" s="57"/>
    </row>
  </sheetData>
  <mergeCells count="5">
    <mergeCell ref="A2:K2"/>
    <mergeCell ref="A4:K4"/>
    <mergeCell ref="A8:B8"/>
    <mergeCell ref="A9:B9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5453D-7A48-41AC-82F4-645A82F03616}">
  <sheetPr codeName="List4">
    <pageSetUpPr fitToPage="1"/>
  </sheetPr>
  <dimension ref="A1:O180"/>
  <sheetViews>
    <sheetView tabSelected="1" topLeftCell="A4" workbookViewId="0">
      <selection activeCell="G20" sqref="G20"/>
    </sheetView>
  </sheetViews>
  <sheetFormatPr defaultRowHeight="12.75"/>
  <cols>
    <col min="1" max="1" width="18.5" style="44" customWidth="1"/>
    <col min="2" max="2" width="59.1640625" style="56" customWidth="1"/>
    <col min="3" max="3" width="23.5" style="57" customWidth="1"/>
    <col min="4" max="5" width="20.83203125" style="58" bestFit="1" customWidth="1"/>
    <col min="6" max="6" width="19.5" style="57" bestFit="1" customWidth="1"/>
    <col min="7" max="7" width="18" style="44" bestFit="1" customWidth="1"/>
    <col min="8" max="8" width="11" style="44" bestFit="1" customWidth="1"/>
    <col min="9" max="9" width="18" style="44" bestFit="1" customWidth="1"/>
    <col min="10" max="10" width="11" style="44" bestFit="1" customWidth="1"/>
    <col min="11" max="256" width="9.33203125" style="44"/>
    <col min="257" max="257" width="18.5" style="44" customWidth="1"/>
    <col min="258" max="258" width="59.1640625" style="44" customWidth="1"/>
    <col min="259" max="259" width="23.5" style="44" customWidth="1"/>
    <col min="260" max="261" width="20.83203125" style="44" bestFit="1" customWidth="1"/>
    <col min="262" max="262" width="19.5" style="44" bestFit="1" customWidth="1"/>
    <col min="263" max="263" width="18" style="44" bestFit="1" customWidth="1"/>
    <col min="264" max="264" width="11" style="44" bestFit="1" customWidth="1"/>
    <col min="265" max="265" width="18" style="44" bestFit="1" customWidth="1"/>
    <col min="266" max="266" width="11" style="44" bestFit="1" customWidth="1"/>
    <col min="267" max="512" width="9.33203125" style="44"/>
    <col min="513" max="513" width="18.5" style="44" customWidth="1"/>
    <col min="514" max="514" width="59.1640625" style="44" customWidth="1"/>
    <col min="515" max="515" width="23.5" style="44" customWidth="1"/>
    <col min="516" max="517" width="20.83203125" style="44" bestFit="1" customWidth="1"/>
    <col min="518" max="518" width="19.5" style="44" bestFit="1" customWidth="1"/>
    <col min="519" max="519" width="18" style="44" bestFit="1" customWidth="1"/>
    <col min="520" max="520" width="11" style="44" bestFit="1" customWidth="1"/>
    <col min="521" max="521" width="18" style="44" bestFit="1" customWidth="1"/>
    <col min="522" max="522" width="11" style="44" bestFit="1" customWidth="1"/>
    <col min="523" max="768" width="9.33203125" style="44"/>
    <col min="769" max="769" width="18.5" style="44" customWidth="1"/>
    <col min="770" max="770" width="59.1640625" style="44" customWidth="1"/>
    <col min="771" max="771" width="23.5" style="44" customWidth="1"/>
    <col min="772" max="773" width="20.83203125" style="44" bestFit="1" customWidth="1"/>
    <col min="774" max="774" width="19.5" style="44" bestFit="1" customWidth="1"/>
    <col min="775" max="775" width="18" style="44" bestFit="1" customWidth="1"/>
    <col min="776" max="776" width="11" style="44" bestFit="1" customWidth="1"/>
    <col min="777" max="777" width="18" style="44" bestFit="1" customWidth="1"/>
    <col min="778" max="778" width="11" style="44" bestFit="1" customWidth="1"/>
    <col min="779" max="1024" width="9.33203125" style="44"/>
    <col min="1025" max="1025" width="18.5" style="44" customWidth="1"/>
    <col min="1026" max="1026" width="59.1640625" style="44" customWidth="1"/>
    <col min="1027" max="1027" width="23.5" style="44" customWidth="1"/>
    <col min="1028" max="1029" width="20.83203125" style="44" bestFit="1" customWidth="1"/>
    <col min="1030" max="1030" width="19.5" style="44" bestFit="1" customWidth="1"/>
    <col min="1031" max="1031" width="18" style="44" bestFit="1" customWidth="1"/>
    <col min="1032" max="1032" width="11" style="44" bestFit="1" customWidth="1"/>
    <col min="1033" max="1033" width="18" style="44" bestFit="1" customWidth="1"/>
    <col min="1034" max="1034" width="11" style="44" bestFit="1" customWidth="1"/>
    <col min="1035" max="1280" width="9.33203125" style="44"/>
    <col min="1281" max="1281" width="18.5" style="44" customWidth="1"/>
    <col min="1282" max="1282" width="59.1640625" style="44" customWidth="1"/>
    <col min="1283" max="1283" width="23.5" style="44" customWidth="1"/>
    <col min="1284" max="1285" width="20.83203125" style="44" bestFit="1" customWidth="1"/>
    <col min="1286" max="1286" width="19.5" style="44" bestFit="1" customWidth="1"/>
    <col min="1287" max="1287" width="18" style="44" bestFit="1" customWidth="1"/>
    <col min="1288" max="1288" width="11" style="44" bestFit="1" customWidth="1"/>
    <col min="1289" max="1289" width="18" style="44" bestFit="1" customWidth="1"/>
    <col min="1290" max="1290" width="11" style="44" bestFit="1" customWidth="1"/>
    <col min="1291" max="1536" width="9.33203125" style="44"/>
    <col min="1537" max="1537" width="18.5" style="44" customWidth="1"/>
    <col min="1538" max="1538" width="59.1640625" style="44" customWidth="1"/>
    <col min="1539" max="1539" width="23.5" style="44" customWidth="1"/>
    <col min="1540" max="1541" width="20.83203125" style="44" bestFit="1" customWidth="1"/>
    <col min="1542" max="1542" width="19.5" style="44" bestFit="1" customWidth="1"/>
    <col min="1543" max="1543" width="18" style="44" bestFit="1" customWidth="1"/>
    <col min="1544" max="1544" width="11" style="44" bestFit="1" customWidth="1"/>
    <col min="1545" max="1545" width="18" style="44" bestFit="1" customWidth="1"/>
    <col min="1546" max="1546" width="11" style="44" bestFit="1" customWidth="1"/>
    <col min="1547" max="1792" width="9.33203125" style="44"/>
    <col min="1793" max="1793" width="18.5" style="44" customWidth="1"/>
    <col min="1794" max="1794" width="59.1640625" style="44" customWidth="1"/>
    <col min="1795" max="1795" width="23.5" style="44" customWidth="1"/>
    <col min="1796" max="1797" width="20.83203125" style="44" bestFit="1" customWidth="1"/>
    <col min="1798" max="1798" width="19.5" style="44" bestFit="1" customWidth="1"/>
    <col min="1799" max="1799" width="18" style="44" bestFit="1" customWidth="1"/>
    <col min="1800" max="1800" width="11" style="44" bestFit="1" customWidth="1"/>
    <col min="1801" max="1801" width="18" style="44" bestFit="1" customWidth="1"/>
    <col min="1802" max="1802" width="11" style="44" bestFit="1" customWidth="1"/>
    <col min="1803" max="2048" width="9.33203125" style="44"/>
    <col min="2049" max="2049" width="18.5" style="44" customWidth="1"/>
    <col min="2050" max="2050" width="59.1640625" style="44" customWidth="1"/>
    <col min="2051" max="2051" width="23.5" style="44" customWidth="1"/>
    <col min="2052" max="2053" width="20.83203125" style="44" bestFit="1" customWidth="1"/>
    <col min="2054" max="2054" width="19.5" style="44" bestFit="1" customWidth="1"/>
    <col min="2055" max="2055" width="18" style="44" bestFit="1" customWidth="1"/>
    <col min="2056" max="2056" width="11" style="44" bestFit="1" customWidth="1"/>
    <col min="2057" max="2057" width="18" style="44" bestFit="1" customWidth="1"/>
    <col min="2058" max="2058" width="11" style="44" bestFit="1" customWidth="1"/>
    <col min="2059" max="2304" width="9.33203125" style="44"/>
    <col min="2305" max="2305" width="18.5" style="44" customWidth="1"/>
    <col min="2306" max="2306" width="59.1640625" style="44" customWidth="1"/>
    <col min="2307" max="2307" width="23.5" style="44" customWidth="1"/>
    <col min="2308" max="2309" width="20.83203125" style="44" bestFit="1" customWidth="1"/>
    <col min="2310" max="2310" width="19.5" style="44" bestFit="1" customWidth="1"/>
    <col min="2311" max="2311" width="18" style="44" bestFit="1" customWidth="1"/>
    <col min="2312" max="2312" width="11" style="44" bestFit="1" customWidth="1"/>
    <col min="2313" max="2313" width="18" style="44" bestFit="1" customWidth="1"/>
    <col min="2314" max="2314" width="11" style="44" bestFit="1" customWidth="1"/>
    <col min="2315" max="2560" width="9.33203125" style="44"/>
    <col min="2561" max="2561" width="18.5" style="44" customWidth="1"/>
    <col min="2562" max="2562" width="59.1640625" style="44" customWidth="1"/>
    <col min="2563" max="2563" width="23.5" style="44" customWidth="1"/>
    <col min="2564" max="2565" width="20.83203125" style="44" bestFit="1" customWidth="1"/>
    <col min="2566" max="2566" width="19.5" style="44" bestFit="1" customWidth="1"/>
    <col min="2567" max="2567" width="18" style="44" bestFit="1" customWidth="1"/>
    <col min="2568" max="2568" width="11" style="44" bestFit="1" customWidth="1"/>
    <col min="2569" max="2569" width="18" style="44" bestFit="1" customWidth="1"/>
    <col min="2570" max="2570" width="11" style="44" bestFit="1" customWidth="1"/>
    <col min="2571" max="2816" width="9.33203125" style="44"/>
    <col min="2817" max="2817" width="18.5" style="44" customWidth="1"/>
    <col min="2818" max="2818" width="59.1640625" style="44" customWidth="1"/>
    <col min="2819" max="2819" width="23.5" style="44" customWidth="1"/>
    <col min="2820" max="2821" width="20.83203125" style="44" bestFit="1" customWidth="1"/>
    <col min="2822" max="2822" width="19.5" style="44" bestFit="1" customWidth="1"/>
    <col min="2823" max="2823" width="18" style="44" bestFit="1" customWidth="1"/>
    <col min="2824" max="2824" width="11" style="44" bestFit="1" customWidth="1"/>
    <col min="2825" max="2825" width="18" style="44" bestFit="1" customWidth="1"/>
    <col min="2826" max="2826" width="11" style="44" bestFit="1" customWidth="1"/>
    <col min="2827" max="3072" width="9.33203125" style="44"/>
    <col min="3073" max="3073" width="18.5" style="44" customWidth="1"/>
    <col min="3074" max="3074" width="59.1640625" style="44" customWidth="1"/>
    <col min="3075" max="3075" width="23.5" style="44" customWidth="1"/>
    <col min="3076" max="3077" width="20.83203125" style="44" bestFit="1" customWidth="1"/>
    <col min="3078" max="3078" width="19.5" style="44" bestFit="1" customWidth="1"/>
    <col min="3079" max="3079" width="18" style="44" bestFit="1" customWidth="1"/>
    <col min="3080" max="3080" width="11" style="44" bestFit="1" customWidth="1"/>
    <col min="3081" max="3081" width="18" style="44" bestFit="1" customWidth="1"/>
    <col min="3082" max="3082" width="11" style="44" bestFit="1" customWidth="1"/>
    <col min="3083" max="3328" width="9.33203125" style="44"/>
    <col min="3329" max="3329" width="18.5" style="44" customWidth="1"/>
    <col min="3330" max="3330" width="59.1640625" style="44" customWidth="1"/>
    <col min="3331" max="3331" width="23.5" style="44" customWidth="1"/>
    <col min="3332" max="3333" width="20.83203125" style="44" bestFit="1" customWidth="1"/>
    <col min="3334" max="3334" width="19.5" style="44" bestFit="1" customWidth="1"/>
    <col min="3335" max="3335" width="18" style="44" bestFit="1" customWidth="1"/>
    <col min="3336" max="3336" width="11" style="44" bestFit="1" customWidth="1"/>
    <col min="3337" max="3337" width="18" style="44" bestFit="1" customWidth="1"/>
    <col min="3338" max="3338" width="11" style="44" bestFit="1" customWidth="1"/>
    <col min="3339" max="3584" width="9.33203125" style="44"/>
    <col min="3585" max="3585" width="18.5" style="44" customWidth="1"/>
    <col min="3586" max="3586" width="59.1640625" style="44" customWidth="1"/>
    <col min="3587" max="3587" width="23.5" style="44" customWidth="1"/>
    <col min="3588" max="3589" width="20.83203125" style="44" bestFit="1" customWidth="1"/>
    <col min="3590" max="3590" width="19.5" style="44" bestFit="1" customWidth="1"/>
    <col min="3591" max="3591" width="18" style="44" bestFit="1" customWidth="1"/>
    <col min="3592" max="3592" width="11" style="44" bestFit="1" customWidth="1"/>
    <col min="3593" max="3593" width="18" style="44" bestFit="1" customWidth="1"/>
    <col min="3594" max="3594" width="11" style="44" bestFit="1" customWidth="1"/>
    <col min="3595" max="3840" width="9.33203125" style="44"/>
    <col min="3841" max="3841" width="18.5" style="44" customWidth="1"/>
    <col min="3842" max="3842" width="59.1640625" style="44" customWidth="1"/>
    <col min="3843" max="3843" width="23.5" style="44" customWidth="1"/>
    <col min="3844" max="3845" width="20.83203125" style="44" bestFit="1" customWidth="1"/>
    <col min="3846" max="3846" width="19.5" style="44" bestFit="1" customWidth="1"/>
    <col min="3847" max="3847" width="18" style="44" bestFit="1" customWidth="1"/>
    <col min="3848" max="3848" width="11" style="44" bestFit="1" customWidth="1"/>
    <col min="3849" max="3849" width="18" style="44" bestFit="1" customWidth="1"/>
    <col min="3850" max="3850" width="11" style="44" bestFit="1" customWidth="1"/>
    <col min="3851" max="4096" width="9.33203125" style="44"/>
    <col min="4097" max="4097" width="18.5" style="44" customWidth="1"/>
    <col min="4098" max="4098" width="59.1640625" style="44" customWidth="1"/>
    <col min="4099" max="4099" width="23.5" style="44" customWidth="1"/>
    <col min="4100" max="4101" width="20.83203125" style="44" bestFit="1" customWidth="1"/>
    <col min="4102" max="4102" width="19.5" style="44" bestFit="1" customWidth="1"/>
    <col min="4103" max="4103" width="18" style="44" bestFit="1" customWidth="1"/>
    <col min="4104" max="4104" width="11" style="44" bestFit="1" customWidth="1"/>
    <col min="4105" max="4105" width="18" style="44" bestFit="1" customWidth="1"/>
    <col min="4106" max="4106" width="11" style="44" bestFit="1" customWidth="1"/>
    <col min="4107" max="4352" width="9.33203125" style="44"/>
    <col min="4353" max="4353" width="18.5" style="44" customWidth="1"/>
    <col min="4354" max="4354" width="59.1640625" style="44" customWidth="1"/>
    <col min="4355" max="4355" width="23.5" style="44" customWidth="1"/>
    <col min="4356" max="4357" width="20.83203125" style="44" bestFit="1" customWidth="1"/>
    <col min="4358" max="4358" width="19.5" style="44" bestFit="1" customWidth="1"/>
    <col min="4359" max="4359" width="18" style="44" bestFit="1" customWidth="1"/>
    <col min="4360" max="4360" width="11" style="44" bestFit="1" customWidth="1"/>
    <col min="4361" max="4361" width="18" style="44" bestFit="1" customWidth="1"/>
    <col min="4362" max="4362" width="11" style="44" bestFit="1" customWidth="1"/>
    <col min="4363" max="4608" width="9.33203125" style="44"/>
    <col min="4609" max="4609" width="18.5" style="44" customWidth="1"/>
    <col min="4610" max="4610" width="59.1640625" style="44" customWidth="1"/>
    <col min="4611" max="4611" width="23.5" style="44" customWidth="1"/>
    <col min="4612" max="4613" width="20.83203125" style="44" bestFit="1" customWidth="1"/>
    <col min="4614" max="4614" width="19.5" style="44" bestFit="1" customWidth="1"/>
    <col min="4615" max="4615" width="18" style="44" bestFit="1" customWidth="1"/>
    <col min="4616" max="4616" width="11" style="44" bestFit="1" customWidth="1"/>
    <col min="4617" max="4617" width="18" style="44" bestFit="1" customWidth="1"/>
    <col min="4618" max="4618" width="11" style="44" bestFit="1" customWidth="1"/>
    <col min="4619" max="4864" width="9.33203125" style="44"/>
    <col min="4865" max="4865" width="18.5" style="44" customWidth="1"/>
    <col min="4866" max="4866" width="59.1640625" style="44" customWidth="1"/>
    <col min="4867" max="4867" width="23.5" style="44" customWidth="1"/>
    <col min="4868" max="4869" width="20.83203125" style="44" bestFit="1" customWidth="1"/>
    <col min="4870" max="4870" width="19.5" style="44" bestFit="1" customWidth="1"/>
    <col min="4871" max="4871" width="18" style="44" bestFit="1" customWidth="1"/>
    <col min="4872" max="4872" width="11" style="44" bestFit="1" customWidth="1"/>
    <col min="4873" max="4873" width="18" style="44" bestFit="1" customWidth="1"/>
    <col min="4874" max="4874" width="11" style="44" bestFit="1" customWidth="1"/>
    <col min="4875" max="5120" width="9.33203125" style="44"/>
    <col min="5121" max="5121" width="18.5" style="44" customWidth="1"/>
    <col min="5122" max="5122" width="59.1640625" style="44" customWidth="1"/>
    <col min="5123" max="5123" width="23.5" style="44" customWidth="1"/>
    <col min="5124" max="5125" width="20.83203125" style="44" bestFit="1" customWidth="1"/>
    <col min="5126" max="5126" width="19.5" style="44" bestFit="1" customWidth="1"/>
    <col min="5127" max="5127" width="18" style="44" bestFit="1" customWidth="1"/>
    <col min="5128" max="5128" width="11" style="44" bestFit="1" customWidth="1"/>
    <col min="5129" max="5129" width="18" style="44" bestFit="1" customWidth="1"/>
    <col min="5130" max="5130" width="11" style="44" bestFit="1" customWidth="1"/>
    <col min="5131" max="5376" width="9.33203125" style="44"/>
    <col min="5377" max="5377" width="18.5" style="44" customWidth="1"/>
    <col min="5378" max="5378" width="59.1640625" style="44" customWidth="1"/>
    <col min="5379" max="5379" width="23.5" style="44" customWidth="1"/>
    <col min="5380" max="5381" width="20.83203125" style="44" bestFit="1" customWidth="1"/>
    <col min="5382" max="5382" width="19.5" style="44" bestFit="1" customWidth="1"/>
    <col min="5383" max="5383" width="18" style="44" bestFit="1" customWidth="1"/>
    <col min="5384" max="5384" width="11" style="44" bestFit="1" customWidth="1"/>
    <col min="5385" max="5385" width="18" style="44" bestFit="1" customWidth="1"/>
    <col min="5386" max="5386" width="11" style="44" bestFit="1" customWidth="1"/>
    <col min="5387" max="5632" width="9.33203125" style="44"/>
    <col min="5633" max="5633" width="18.5" style="44" customWidth="1"/>
    <col min="5634" max="5634" width="59.1640625" style="44" customWidth="1"/>
    <col min="5635" max="5635" width="23.5" style="44" customWidth="1"/>
    <col min="5636" max="5637" width="20.83203125" style="44" bestFit="1" customWidth="1"/>
    <col min="5638" max="5638" width="19.5" style="44" bestFit="1" customWidth="1"/>
    <col min="5639" max="5639" width="18" style="44" bestFit="1" customWidth="1"/>
    <col min="5640" max="5640" width="11" style="44" bestFit="1" customWidth="1"/>
    <col min="5641" max="5641" width="18" style="44" bestFit="1" customWidth="1"/>
    <col min="5642" max="5642" width="11" style="44" bestFit="1" customWidth="1"/>
    <col min="5643" max="5888" width="9.33203125" style="44"/>
    <col min="5889" max="5889" width="18.5" style="44" customWidth="1"/>
    <col min="5890" max="5890" width="59.1640625" style="44" customWidth="1"/>
    <col min="5891" max="5891" width="23.5" style="44" customWidth="1"/>
    <col min="5892" max="5893" width="20.83203125" style="44" bestFit="1" customWidth="1"/>
    <col min="5894" max="5894" width="19.5" style="44" bestFit="1" customWidth="1"/>
    <col min="5895" max="5895" width="18" style="44" bestFit="1" customWidth="1"/>
    <col min="5896" max="5896" width="11" style="44" bestFit="1" customWidth="1"/>
    <col min="5897" max="5897" width="18" style="44" bestFit="1" customWidth="1"/>
    <col min="5898" max="5898" width="11" style="44" bestFit="1" customWidth="1"/>
    <col min="5899" max="6144" width="9.33203125" style="44"/>
    <col min="6145" max="6145" width="18.5" style="44" customWidth="1"/>
    <col min="6146" max="6146" width="59.1640625" style="44" customWidth="1"/>
    <col min="6147" max="6147" width="23.5" style="44" customWidth="1"/>
    <col min="6148" max="6149" width="20.83203125" style="44" bestFit="1" customWidth="1"/>
    <col min="6150" max="6150" width="19.5" style="44" bestFit="1" customWidth="1"/>
    <col min="6151" max="6151" width="18" style="44" bestFit="1" customWidth="1"/>
    <col min="6152" max="6152" width="11" style="44" bestFit="1" customWidth="1"/>
    <col min="6153" max="6153" width="18" style="44" bestFit="1" customWidth="1"/>
    <col min="6154" max="6154" width="11" style="44" bestFit="1" customWidth="1"/>
    <col min="6155" max="6400" width="9.33203125" style="44"/>
    <col min="6401" max="6401" width="18.5" style="44" customWidth="1"/>
    <col min="6402" max="6402" width="59.1640625" style="44" customWidth="1"/>
    <col min="6403" max="6403" width="23.5" style="44" customWidth="1"/>
    <col min="6404" max="6405" width="20.83203125" style="44" bestFit="1" customWidth="1"/>
    <col min="6406" max="6406" width="19.5" style="44" bestFit="1" customWidth="1"/>
    <col min="6407" max="6407" width="18" style="44" bestFit="1" customWidth="1"/>
    <col min="6408" max="6408" width="11" style="44" bestFit="1" customWidth="1"/>
    <col min="6409" max="6409" width="18" style="44" bestFit="1" customWidth="1"/>
    <col min="6410" max="6410" width="11" style="44" bestFit="1" customWidth="1"/>
    <col min="6411" max="6656" width="9.33203125" style="44"/>
    <col min="6657" max="6657" width="18.5" style="44" customWidth="1"/>
    <col min="6658" max="6658" width="59.1640625" style="44" customWidth="1"/>
    <col min="6659" max="6659" width="23.5" style="44" customWidth="1"/>
    <col min="6660" max="6661" width="20.83203125" style="44" bestFit="1" customWidth="1"/>
    <col min="6662" max="6662" width="19.5" style="44" bestFit="1" customWidth="1"/>
    <col min="6663" max="6663" width="18" style="44" bestFit="1" customWidth="1"/>
    <col min="6664" max="6664" width="11" style="44" bestFit="1" customWidth="1"/>
    <col min="6665" max="6665" width="18" style="44" bestFit="1" customWidth="1"/>
    <col min="6666" max="6666" width="11" style="44" bestFit="1" customWidth="1"/>
    <col min="6667" max="6912" width="9.33203125" style="44"/>
    <col min="6913" max="6913" width="18.5" style="44" customWidth="1"/>
    <col min="6914" max="6914" width="59.1640625" style="44" customWidth="1"/>
    <col min="6915" max="6915" width="23.5" style="44" customWidth="1"/>
    <col min="6916" max="6917" width="20.83203125" style="44" bestFit="1" customWidth="1"/>
    <col min="6918" max="6918" width="19.5" style="44" bestFit="1" customWidth="1"/>
    <col min="6919" max="6919" width="18" style="44" bestFit="1" customWidth="1"/>
    <col min="6920" max="6920" width="11" style="44" bestFit="1" customWidth="1"/>
    <col min="6921" max="6921" width="18" style="44" bestFit="1" customWidth="1"/>
    <col min="6922" max="6922" width="11" style="44" bestFit="1" customWidth="1"/>
    <col min="6923" max="7168" width="9.33203125" style="44"/>
    <col min="7169" max="7169" width="18.5" style="44" customWidth="1"/>
    <col min="7170" max="7170" width="59.1640625" style="44" customWidth="1"/>
    <col min="7171" max="7171" width="23.5" style="44" customWidth="1"/>
    <col min="7172" max="7173" width="20.83203125" style="44" bestFit="1" customWidth="1"/>
    <col min="7174" max="7174" width="19.5" style="44" bestFit="1" customWidth="1"/>
    <col min="7175" max="7175" width="18" style="44" bestFit="1" customWidth="1"/>
    <col min="7176" max="7176" width="11" style="44" bestFit="1" customWidth="1"/>
    <col min="7177" max="7177" width="18" style="44" bestFit="1" customWidth="1"/>
    <col min="7178" max="7178" width="11" style="44" bestFit="1" customWidth="1"/>
    <col min="7179" max="7424" width="9.33203125" style="44"/>
    <col min="7425" max="7425" width="18.5" style="44" customWidth="1"/>
    <col min="7426" max="7426" width="59.1640625" style="44" customWidth="1"/>
    <col min="7427" max="7427" width="23.5" style="44" customWidth="1"/>
    <col min="7428" max="7429" width="20.83203125" style="44" bestFit="1" customWidth="1"/>
    <col min="7430" max="7430" width="19.5" style="44" bestFit="1" customWidth="1"/>
    <col min="7431" max="7431" width="18" style="44" bestFit="1" customWidth="1"/>
    <col min="7432" max="7432" width="11" style="44" bestFit="1" customWidth="1"/>
    <col min="7433" max="7433" width="18" style="44" bestFit="1" customWidth="1"/>
    <col min="7434" max="7434" width="11" style="44" bestFit="1" customWidth="1"/>
    <col min="7435" max="7680" width="9.33203125" style="44"/>
    <col min="7681" max="7681" width="18.5" style="44" customWidth="1"/>
    <col min="7682" max="7682" width="59.1640625" style="44" customWidth="1"/>
    <col min="7683" max="7683" width="23.5" style="44" customWidth="1"/>
    <col min="7684" max="7685" width="20.83203125" style="44" bestFit="1" customWidth="1"/>
    <col min="7686" max="7686" width="19.5" style="44" bestFit="1" customWidth="1"/>
    <col min="7687" max="7687" width="18" style="44" bestFit="1" customWidth="1"/>
    <col min="7688" max="7688" width="11" style="44" bestFit="1" customWidth="1"/>
    <col min="7689" max="7689" width="18" style="44" bestFit="1" customWidth="1"/>
    <col min="7690" max="7690" width="11" style="44" bestFit="1" customWidth="1"/>
    <col min="7691" max="7936" width="9.33203125" style="44"/>
    <col min="7937" max="7937" width="18.5" style="44" customWidth="1"/>
    <col min="7938" max="7938" width="59.1640625" style="44" customWidth="1"/>
    <col min="7939" max="7939" width="23.5" style="44" customWidth="1"/>
    <col min="7940" max="7941" width="20.83203125" style="44" bestFit="1" customWidth="1"/>
    <col min="7942" max="7942" width="19.5" style="44" bestFit="1" customWidth="1"/>
    <col min="7943" max="7943" width="18" style="44" bestFit="1" customWidth="1"/>
    <col min="7944" max="7944" width="11" style="44" bestFit="1" customWidth="1"/>
    <col min="7945" max="7945" width="18" style="44" bestFit="1" customWidth="1"/>
    <col min="7946" max="7946" width="11" style="44" bestFit="1" customWidth="1"/>
    <col min="7947" max="8192" width="9.33203125" style="44"/>
    <col min="8193" max="8193" width="18.5" style="44" customWidth="1"/>
    <col min="8194" max="8194" width="59.1640625" style="44" customWidth="1"/>
    <col min="8195" max="8195" width="23.5" style="44" customWidth="1"/>
    <col min="8196" max="8197" width="20.83203125" style="44" bestFit="1" customWidth="1"/>
    <col min="8198" max="8198" width="19.5" style="44" bestFit="1" customWidth="1"/>
    <col min="8199" max="8199" width="18" style="44" bestFit="1" customWidth="1"/>
    <col min="8200" max="8200" width="11" style="44" bestFit="1" customWidth="1"/>
    <col min="8201" max="8201" width="18" style="44" bestFit="1" customWidth="1"/>
    <col min="8202" max="8202" width="11" style="44" bestFit="1" customWidth="1"/>
    <col min="8203" max="8448" width="9.33203125" style="44"/>
    <col min="8449" max="8449" width="18.5" style="44" customWidth="1"/>
    <col min="8450" max="8450" width="59.1640625" style="44" customWidth="1"/>
    <col min="8451" max="8451" width="23.5" style="44" customWidth="1"/>
    <col min="8452" max="8453" width="20.83203125" style="44" bestFit="1" customWidth="1"/>
    <col min="8454" max="8454" width="19.5" style="44" bestFit="1" customWidth="1"/>
    <col min="8455" max="8455" width="18" style="44" bestFit="1" customWidth="1"/>
    <col min="8456" max="8456" width="11" style="44" bestFit="1" customWidth="1"/>
    <col min="8457" max="8457" width="18" style="44" bestFit="1" customWidth="1"/>
    <col min="8458" max="8458" width="11" style="44" bestFit="1" customWidth="1"/>
    <col min="8459" max="8704" width="9.33203125" style="44"/>
    <col min="8705" max="8705" width="18.5" style="44" customWidth="1"/>
    <col min="8706" max="8706" width="59.1640625" style="44" customWidth="1"/>
    <col min="8707" max="8707" width="23.5" style="44" customWidth="1"/>
    <col min="8708" max="8709" width="20.83203125" style="44" bestFit="1" customWidth="1"/>
    <col min="8710" max="8710" width="19.5" style="44" bestFit="1" customWidth="1"/>
    <col min="8711" max="8711" width="18" style="44" bestFit="1" customWidth="1"/>
    <col min="8712" max="8712" width="11" style="44" bestFit="1" customWidth="1"/>
    <col min="8713" max="8713" width="18" style="44" bestFit="1" customWidth="1"/>
    <col min="8714" max="8714" width="11" style="44" bestFit="1" customWidth="1"/>
    <col min="8715" max="8960" width="9.33203125" style="44"/>
    <col min="8961" max="8961" width="18.5" style="44" customWidth="1"/>
    <col min="8962" max="8962" width="59.1640625" style="44" customWidth="1"/>
    <col min="8963" max="8963" width="23.5" style="44" customWidth="1"/>
    <col min="8964" max="8965" width="20.83203125" style="44" bestFit="1" customWidth="1"/>
    <col min="8966" max="8966" width="19.5" style="44" bestFit="1" customWidth="1"/>
    <col min="8967" max="8967" width="18" style="44" bestFit="1" customWidth="1"/>
    <col min="8968" max="8968" width="11" style="44" bestFit="1" customWidth="1"/>
    <col min="8969" max="8969" width="18" style="44" bestFit="1" customWidth="1"/>
    <col min="8970" max="8970" width="11" style="44" bestFit="1" customWidth="1"/>
    <col min="8971" max="9216" width="9.33203125" style="44"/>
    <col min="9217" max="9217" width="18.5" style="44" customWidth="1"/>
    <col min="9218" max="9218" width="59.1640625" style="44" customWidth="1"/>
    <col min="9219" max="9219" width="23.5" style="44" customWidth="1"/>
    <col min="9220" max="9221" width="20.83203125" style="44" bestFit="1" customWidth="1"/>
    <col min="9222" max="9222" width="19.5" style="44" bestFit="1" customWidth="1"/>
    <col min="9223" max="9223" width="18" style="44" bestFit="1" customWidth="1"/>
    <col min="9224" max="9224" width="11" style="44" bestFit="1" customWidth="1"/>
    <col min="9225" max="9225" width="18" style="44" bestFit="1" customWidth="1"/>
    <col min="9226" max="9226" width="11" style="44" bestFit="1" customWidth="1"/>
    <col min="9227" max="9472" width="9.33203125" style="44"/>
    <col min="9473" max="9473" width="18.5" style="44" customWidth="1"/>
    <col min="9474" max="9474" width="59.1640625" style="44" customWidth="1"/>
    <col min="9475" max="9475" width="23.5" style="44" customWidth="1"/>
    <col min="9476" max="9477" width="20.83203125" style="44" bestFit="1" customWidth="1"/>
    <col min="9478" max="9478" width="19.5" style="44" bestFit="1" customWidth="1"/>
    <col min="9479" max="9479" width="18" style="44" bestFit="1" customWidth="1"/>
    <col min="9480" max="9480" width="11" style="44" bestFit="1" customWidth="1"/>
    <col min="9481" max="9481" width="18" style="44" bestFit="1" customWidth="1"/>
    <col min="9482" max="9482" width="11" style="44" bestFit="1" customWidth="1"/>
    <col min="9483" max="9728" width="9.33203125" style="44"/>
    <col min="9729" max="9729" width="18.5" style="44" customWidth="1"/>
    <col min="9730" max="9730" width="59.1640625" style="44" customWidth="1"/>
    <col min="9731" max="9731" width="23.5" style="44" customWidth="1"/>
    <col min="9732" max="9733" width="20.83203125" style="44" bestFit="1" customWidth="1"/>
    <col min="9734" max="9734" width="19.5" style="44" bestFit="1" customWidth="1"/>
    <col min="9735" max="9735" width="18" style="44" bestFit="1" customWidth="1"/>
    <col min="9736" max="9736" width="11" style="44" bestFit="1" customWidth="1"/>
    <col min="9737" max="9737" width="18" style="44" bestFit="1" customWidth="1"/>
    <col min="9738" max="9738" width="11" style="44" bestFit="1" customWidth="1"/>
    <col min="9739" max="9984" width="9.33203125" style="44"/>
    <col min="9985" max="9985" width="18.5" style="44" customWidth="1"/>
    <col min="9986" max="9986" width="59.1640625" style="44" customWidth="1"/>
    <col min="9987" max="9987" width="23.5" style="44" customWidth="1"/>
    <col min="9988" max="9989" width="20.83203125" style="44" bestFit="1" customWidth="1"/>
    <col min="9990" max="9990" width="19.5" style="44" bestFit="1" customWidth="1"/>
    <col min="9991" max="9991" width="18" style="44" bestFit="1" customWidth="1"/>
    <col min="9992" max="9992" width="11" style="44" bestFit="1" customWidth="1"/>
    <col min="9993" max="9993" width="18" style="44" bestFit="1" customWidth="1"/>
    <col min="9994" max="9994" width="11" style="44" bestFit="1" customWidth="1"/>
    <col min="9995" max="10240" width="9.33203125" style="44"/>
    <col min="10241" max="10241" width="18.5" style="44" customWidth="1"/>
    <col min="10242" max="10242" width="59.1640625" style="44" customWidth="1"/>
    <col min="10243" max="10243" width="23.5" style="44" customWidth="1"/>
    <col min="10244" max="10245" width="20.83203125" style="44" bestFit="1" customWidth="1"/>
    <col min="10246" max="10246" width="19.5" style="44" bestFit="1" customWidth="1"/>
    <col min="10247" max="10247" width="18" style="44" bestFit="1" customWidth="1"/>
    <col min="10248" max="10248" width="11" style="44" bestFit="1" customWidth="1"/>
    <col min="10249" max="10249" width="18" style="44" bestFit="1" customWidth="1"/>
    <col min="10250" max="10250" width="11" style="44" bestFit="1" customWidth="1"/>
    <col min="10251" max="10496" width="9.33203125" style="44"/>
    <col min="10497" max="10497" width="18.5" style="44" customWidth="1"/>
    <col min="10498" max="10498" width="59.1640625" style="44" customWidth="1"/>
    <col min="10499" max="10499" width="23.5" style="44" customWidth="1"/>
    <col min="10500" max="10501" width="20.83203125" style="44" bestFit="1" customWidth="1"/>
    <col min="10502" max="10502" width="19.5" style="44" bestFit="1" customWidth="1"/>
    <col min="10503" max="10503" width="18" style="44" bestFit="1" customWidth="1"/>
    <col min="10504" max="10504" width="11" style="44" bestFit="1" customWidth="1"/>
    <col min="10505" max="10505" width="18" style="44" bestFit="1" customWidth="1"/>
    <col min="10506" max="10506" width="11" style="44" bestFit="1" customWidth="1"/>
    <col min="10507" max="10752" width="9.33203125" style="44"/>
    <col min="10753" max="10753" width="18.5" style="44" customWidth="1"/>
    <col min="10754" max="10754" width="59.1640625" style="44" customWidth="1"/>
    <col min="10755" max="10755" width="23.5" style="44" customWidth="1"/>
    <col min="10756" max="10757" width="20.83203125" style="44" bestFit="1" customWidth="1"/>
    <col min="10758" max="10758" width="19.5" style="44" bestFit="1" customWidth="1"/>
    <col min="10759" max="10759" width="18" style="44" bestFit="1" customWidth="1"/>
    <col min="10760" max="10760" width="11" style="44" bestFit="1" customWidth="1"/>
    <col min="10761" max="10761" width="18" style="44" bestFit="1" customWidth="1"/>
    <col min="10762" max="10762" width="11" style="44" bestFit="1" customWidth="1"/>
    <col min="10763" max="11008" width="9.33203125" style="44"/>
    <col min="11009" max="11009" width="18.5" style="44" customWidth="1"/>
    <col min="11010" max="11010" width="59.1640625" style="44" customWidth="1"/>
    <col min="11011" max="11011" width="23.5" style="44" customWidth="1"/>
    <col min="11012" max="11013" width="20.83203125" style="44" bestFit="1" customWidth="1"/>
    <col min="11014" max="11014" width="19.5" style="44" bestFit="1" customWidth="1"/>
    <col min="11015" max="11015" width="18" style="44" bestFit="1" customWidth="1"/>
    <col min="11016" max="11016" width="11" style="44" bestFit="1" customWidth="1"/>
    <col min="11017" max="11017" width="18" style="44" bestFit="1" customWidth="1"/>
    <col min="11018" max="11018" width="11" style="44" bestFit="1" customWidth="1"/>
    <col min="11019" max="11264" width="9.33203125" style="44"/>
    <col min="11265" max="11265" width="18.5" style="44" customWidth="1"/>
    <col min="11266" max="11266" width="59.1640625" style="44" customWidth="1"/>
    <col min="11267" max="11267" width="23.5" style="44" customWidth="1"/>
    <col min="11268" max="11269" width="20.83203125" style="44" bestFit="1" customWidth="1"/>
    <col min="11270" max="11270" width="19.5" style="44" bestFit="1" customWidth="1"/>
    <col min="11271" max="11271" width="18" style="44" bestFit="1" customWidth="1"/>
    <col min="11272" max="11272" width="11" style="44" bestFit="1" customWidth="1"/>
    <col min="11273" max="11273" width="18" style="44" bestFit="1" customWidth="1"/>
    <col min="11274" max="11274" width="11" style="44" bestFit="1" customWidth="1"/>
    <col min="11275" max="11520" width="9.33203125" style="44"/>
    <col min="11521" max="11521" width="18.5" style="44" customWidth="1"/>
    <col min="11522" max="11522" width="59.1640625" style="44" customWidth="1"/>
    <col min="11523" max="11523" width="23.5" style="44" customWidth="1"/>
    <col min="11524" max="11525" width="20.83203125" style="44" bestFit="1" customWidth="1"/>
    <col min="11526" max="11526" width="19.5" style="44" bestFit="1" customWidth="1"/>
    <col min="11527" max="11527" width="18" style="44" bestFit="1" customWidth="1"/>
    <col min="11528" max="11528" width="11" style="44" bestFit="1" customWidth="1"/>
    <col min="11529" max="11529" width="18" style="44" bestFit="1" customWidth="1"/>
    <col min="11530" max="11530" width="11" style="44" bestFit="1" customWidth="1"/>
    <col min="11531" max="11776" width="9.33203125" style="44"/>
    <col min="11777" max="11777" width="18.5" style="44" customWidth="1"/>
    <col min="11778" max="11778" width="59.1640625" style="44" customWidth="1"/>
    <col min="11779" max="11779" width="23.5" style="44" customWidth="1"/>
    <col min="11780" max="11781" width="20.83203125" style="44" bestFit="1" customWidth="1"/>
    <col min="11782" max="11782" width="19.5" style="44" bestFit="1" customWidth="1"/>
    <col min="11783" max="11783" width="18" style="44" bestFit="1" customWidth="1"/>
    <col min="11784" max="11784" width="11" style="44" bestFit="1" customWidth="1"/>
    <col min="11785" max="11785" width="18" style="44" bestFit="1" customWidth="1"/>
    <col min="11786" max="11786" width="11" style="44" bestFit="1" customWidth="1"/>
    <col min="11787" max="12032" width="9.33203125" style="44"/>
    <col min="12033" max="12033" width="18.5" style="44" customWidth="1"/>
    <col min="12034" max="12034" width="59.1640625" style="44" customWidth="1"/>
    <col min="12035" max="12035" width="23.5" style="44" customWidth="1"/>
    <col min="12036" max="12037" width="20.83203125" style="44" bestFit="1" customWidth="1"/>
    <col min="12038" max="12038" width="19.5" style="44" bestFit="1" customWidth="1"/>
    <col min="12039" max="12039" width="18" style="44" bestFit="1" customWidth="1"/>
    <col min="12040" max="12040" width="11" style="44" bestFit="1" customWidth="1"/>
    <col min="12041" max="12041" width="18" style="44" bestFit="1" customWidth="1"/>
    <col min="12042" max="12042" width="11" style="44" bestFit="1" customWidth="1"/>
    <col min="12043" max="12288" width="9.33203125" style="44"/>
    <col min="12289" max="12289" width="18.5" style="44" customWidth="1"/>
    <col min="12290" max="12290" width="59.1640625" style="44" customWidth="1"/>
    <col min="12291" max="12291" width="23.5" style="44" customWidth="1"/>
    <col min="12292" max="12293" width="20.83203125" style="44" bestFit="1" customWidth="1"/>
    <col min="12294" max="12294" width="19.5" style="44" bestFit="1" customWidth="1"/>
    <col min="12295" max="12295" width="18" style="44" bestFit="1" customWidth="1"/>
    <col min="12296" max="12296" width="11" style="44" bestFit="1" customWidth="1"/>
    <col min="12297" max="12297" width="18" style="44" bestFit="1" customWidth="1"/>
    <col min="12298" max="12298" width="11" style="44" bestFit="1" customWidth="1"/>
    <col min="12299" max="12544" width="9.33203125" style="44"/>
    <col min="12545" max="12545" width="18.5" style="44" customWidth="1"/>
    <col min="12546" max="12546" width="59.1640625" style="44" customWidth="1"/>
    <col min="12547" max="12547" width="23.5" style="44" customWidth="1"/>
    <col min="12548" max="12549" width="20.83203125" style="44" bestFit="1" customWidth="1"/>
    <col min="12550" max="12550" width="19.5" style="44" bestFit="1" customWidth="1"/>
    <col min="12551" max="12551" width="18" style="44" bestFit="1" customWidth="1"/>
    <col min="12552" max="12552" width="11" style="44" bestFit="1" customWidth="1"/>
    <col min="12553" max="12553" width="18" style="44" bestFit="1" customWidth="1"/>
    <col min="12554" max="12554" width="11" style="44" bestFit="1" customWidth="1"/>
    <col min="12555" max="12800" width="9.33203125" style="44"/>
    <col min="12801" max="12801" width="18.5" style="44" customWidth="1"/>
    <col min="12802" max="12802" width="59.1640625" style="44" customWidth="1"/>
    <col min="12803" max="12803" width="23.5" style="44" customWidth="1"/>
    <col min="12804" max="12805" width="20.83203125" style="44" bestFit="1" customWidth="1"/>
    <col min="12806" max="12806" width="19.5" style="44" bestFit="1" customWidth="1"/>
    <col min="12807" max="12807" width="18" style="44" bestFit="1" customWidth="1"/>
    <col min="12808" max="12808" width="11" style="44" bestFit="1" customWidth="1"/>
    <col min="12809" max="12809" width="18" style="44" bestFit="1" customWidth="1"/>
    <col min="12810" max="12810" width="11" style="44" bestFit="1" customWidth="1"/>
    <col min="12811" max="13056" width="9.33203125" style="44"/>
    <col min="13057" max="13057" width="18.5" style="44" customWidth="1"/>
    <col min="13058" max="13058" width="59.1640625" style="44" customWidth="1"/>
    <col min="13059" max="13059" width="23.5" style="44" customWidth="1"/>
    <col min="13060" max="13061" width="20.83203125" style="44" bestFit="1" customWidth="1"/>
    <col min="13062" max="13062" width="19.5" style="44" bestFit="1" customWidth="1"/>
    <col min="13063" max="13063" width="18" style="44" bestFit="1" customWidth="1"/>
    <col min="13064" max="13064" width="11" style="44" bestFit="1" customWidth="1"/>
    <col min="13065" max="13065" width="18" style="44" bestFit="1" customWidth="1"/>
    <col min="13066" max="13066" width="11" style="44" bestFit="1" customWidth="1"/>
    <col min="13067" max="13312" width="9.33203125" style="44"/>
    <col min="13313" max="13313" width="18.5" style="44" customWidth="1"/>
    <col min="13314" max="13314" width="59.1640625" style="44" customWidth="1"/>
    <col min="13315" max="13315" width="23.5" style="44" customWidth="1"/>
    <col min="13316" max="13317" width="20.83203125" style="44" bestFit="1" customWidth="1"/>
    <col min="13318" max="13318" width="19.5" style="44" bestFit="1" customWidth="1"/>
    <col min="13319" max="13319" width="18" style="44" bestFit="1" customWidth="1"/>
    <col min="13320" max="13320" width="11" style="44" bestFit="1" customWidth="1"/>
    <col min="13321" max="13321" width="18" style="44" bestFit="1" customWidth="1"/>
    <col min="13322" max="13322" width="11" style="44" bestFit="1" customWidth="1"/>
    <col min="13323" max="13568" width="9.33203125" style="44"/>
    <col min="13569" max="13569" width="18.5" style="44" customWidth="1"/>
    <col min="13570" max="13570" width="59.1640625" style="44" customWidth="1"/>
    <col min="13571" max="13571" width="23.5" style="44" customWidth="1"/>
    <col min="13572" max="13573" width="20.83203125" style="44" bestFit="1" customWidth="1"/>
    <col min="13574" max="13574" width="19.5" style="44" bestFit="1" customWidth="1"/>
    <col min="13575" max="13575" width="18" style="44" bestFit="1" customWidth="1"/>
    <col min="13576" max="13576" width="11" style="44" bestFit="1" customWidth="1"/>
    <col min="13577" max="13577" width="18" style="44" bestFit="1" customWidth="1"/>
    <col min="13578" max="13578" width="11" style="44" bestFit="1" customWidth="1"/>
    <col min="13579" max="13824" width="9.33203125" style="44"/>
    <col min="13825" max="13825" width="18.5" style="44" customWidth="1"/>
    <col min="13826" max="13826" width="59.1640625" style="44" customWidth="1"/>
    <col min="13827" max="13827" width="23.5" style="44" customWidth="1"/>
    <col min="13828" max="13829" width="20.83203125" style="44" bestFit="1" customWidth="1"/>
    <col min="13830" max="13830" width="19.5" style="44" bestFit="1" customWidth="1"/>
    <col min="13831" max="13831" width="18" style="44" bestFit="1" customWidth="1"/>
    <col min="13832" max="13832" width="11" style="44" bestFit="1" customWidth="1"/>
    <col min="13833" max="13833" width="18" style="44" bestFit="1" customWidth="1"/>
    <col min="13834" max="13834" width="11" style="44" bestFit="1" customWidth="1"/>
    <col min="13835" max="14080" width="9.33203125" style="44"/>
    <col min="14081" max="14081" width="18.5" style="44" customWidth="1"/>
    <col min="14082" max="14082" width="59.1640625" style="44" customWidth="1"/>
    <col min="14083" max="14083" width="23.5" style="44" customWidth="1"/>
    <col min="14084" max="14085" width="20.83203125" style="44" bestFit="1" customWidth="1"/>
    <col min="14086" max="14086" width="19.5" style="44" bestFit="1" customWidth="1"/>
    <col min="14087" max="14087" width="18" style="44" bestFit="1" customWidth="1"/>
    <col min="14088" max="14088" width="11" style="44" bestFit="1" customWidth="1"/>
    <col min="14089" max="14089" width="18" style="44" bestFit="1" customWidth="1"/>
    <col min="14090" max="14090" width="11" style="44" bestFit="1" customWidth="1"/>
    <col min="14091" max="14336" width="9.33203125" style="44"/>
    <col min="14337" max="14337" width="18.5" style="44" customWidth="1"/>
    <col min="14338" max="14338" width="59.1640625" style="44" customWidth="1"/>
    <col min="14339" max="14339" width="23.5" style="44" customWidth="1"/>
    <col min="14340" max="14341" width="20.83203125" style="44" bestFit="1" customWidth="1"/>
    <col min="14342" max="14342" width="19.5" style="44" bestFit="1" customWidth="1"/>
    <col min="14343" max="14343" width="18" style="44" bestFit="1" customWidth="1"/>
    <col min="14344" max="14344" width="11" style="44" bestFit="1" customWidth="1"/>
    <col min="14345" max="14345" width="18" style="44" bestFit="1" customWidth="1"/>
    <col min="14346" max="14346" width="11" style="44" bestFit="1" customWidth="1"/>
    <col min="14347" max="14592" width="9.33203125" style="44"/>
    <col min="14593" max="14593" width="18.5" style="44" customWidth="1"/>
    <col min="14594" max="14594" width="59.1640625" style="44" customWidth="1"/>
    <col min="14595" max="14595" width="23.5" style="44" customWidth="1"/>
    <col min="14596" max="14597" width="20.83203125" style="44" bestFit="1" customWidth="1"/>
    <col min="14598" max="14598" width="19.5" style="44" bestFit="1" customWidth="1"/>
    <col min="14599" max="14599" width="18" style="44" bestFit="1" customWidth="1"/>
    <col min="14600" max="14600" width="11" style="44" bestFit="1" customWidth="1"/>
    <col min="14601" max="14601" width="18" style="44" bestFit="1" customWidth="1"/>
    <col min="14602" max="14602" width="11" style="44" bestFit="1" customWidth="1"/>
    <col min="14603" max="14848" width="9.33203125" style="44"/>
    <col min="14849" max="14849" width="18.5" style="44" customWidth="1"/>
    <col min="14850" max="14850" width="59.1640625" style="44" customWidth="1"/>
    <col min="14851" max="14851" width="23.5" style="44" customWidth="1"/>
    <col min="14852" max="14853" width="20.83203125" style="44" bestFit="1" customWidth="1"/>
    <col min="14854" max="14854" width="19.5" style="44" bestFit="1" customWidth="1"/>
    <col min="14855" max="14855" width="18" style="44" bestFit="1" customWidth="1"/>
    <col min="14856" max="14856" width="11" style="44" bestFit="1" customWidth="1"/>
    <col min="14857" max="14857" width="18" style="44" bestFit="1" customWidth="1"/>
    <col min="14858" max="14858" width="11" style="44" bestFit="1" customWidth="1"/>
    <col min="14859" max="15104" width="9.33203125" style="44"/>
    <col min="15105" max="15105" width="18.5" style="44" customWidth="1"/>
    <col min="15106" max="15106" width="59.1640625" style="44" customWidth="1"/>
    <col min="15107" max="15107" width="23.5" style="44" customWidth="1"/>
    <col min="15108" max="15109" width="20.83203125" style="44" bestFit="1" customWidth="1"/>
    <col min="15110" max="15110" width="19.5" style="44" bestFit="1" customWidth="1"/>
    <col min="15111" max="15111" width="18" style="44" bestFit="1" customWidth="1"/>
    <col min="15112" max="15112" width="11" style="44" bestFit="1" customWidth="1"/>
    <col min="15113" max="15113" width="18" style="44" bestFit="1" customWidth="1"/>
    <col min="15114" max="15114" width="11" style="44" bestFit="1" customWidth="1"/>
    <col min="15115" max="15360" width="9.33203125" style="44"/>
    <col min="15361" max="15361" width="18.5" style="44" customWidth="1"/>
    <col min="15362" max="15362" width="59.1640625" style="44" customWidth="1"/>
    <col min="15363" max="15363" width="23.5" style="44" customWidth="1"/>
    <col min="15364" max="15365" width="20.83203125" style="44" bestFit="1" customWidth="1"/>
    <col min="15366" max="15366" width="19.5" style="44" bestFit="1" customWidth="1"/>
    <col min="15367" max="15367" width="18" style="44" bestFit="1" customWidth="1"/>
    <col min="15368" max="15368" width="11" style="44" bestFit="1" customWidth="1"/>
    <col min="15369" max="15369" width="18" style="44" bestFit="1" customWidth="1"/>
    <col min="15370" max="15370" width="11" style="44" bestFit="1" customWidth="1"/>
    <col min="15371" max="15616" width="9.33203125" style="44"/>
    <col min="15617" max="15617" width="18.5" style="44" customWidth="1"/>
    <col min="15618" max="15618" width="59.1640625" style="44" customWidth="1"/>
    <col min="15619" max="15619" width="23.5" style="44" customWidth="1"/>
    <col min="15620" max="15621" width="20.83203125" style="44" bestFit="1" customWidth="1"/>
    <col min="15622" max="15622" width="19.5" style="44" bestFit="1" customWidth="1"/>
    <col min="15623" max="15623" width="18" style="44" bestFit="1" customWidth="1"/>
    <col min="15624" max="15624" width="11" style="44" bestFit="1" customWidth="1"/>
    <col min="15625" max="15625" width="18" style="44" bestFit="1" customWidth="1"/>
    <col min="15626" max="15626" width="11" style="44" bestFit="1" customWidth="1"/>
    <col min="15627" max="15872" width="9.33203125" style="44"/>
    <col min="15873" max="15873" width="18.5" style="44" customWidth="1"/>
    <col min="15874" max="15874" width="59.1640625" style="44" customWidth="1"/>
    <col min="15875" max="15875" width="23.5" style="44" customWidth="1"/>
    <col min="15876" max="15877" width="20.83203125" style="44" bestFit="1" customWidth="1"/>
    <col min="15878" max="15878" width="19.5" style="44" bestFit="1" customWidth="1"/>
    <col min="15879" max="15879" width="18" style="44" bestFit="1" customWidth="1"/>
    <col min="15880" max="15880" width="11" style="44" bestFit="1" customWidth="1"/>
    <col min="15881" max="15881" width="18" style="44" bestFit="1" customWidth="1"/>
    <col min="15882" max="15882" width="11" style="44" bestFit="1" customWidth="1"/>
    <col min="15883" max="16128" width="9.33203125" style="44"/>
    <col min="16129" max="16129" width="18.5" style="44" customWidth="1"/>
    <col min="16130" max="16130" width="59.1640625" style="44" customWidth="1"/>
    <col min="16131" max="16131" width="23.5" style="44" customWidth="1"/>
    <col min="16132" max="16133" width="20.83203125" style="44" bestFit="1" customWidth="1"/>
    <col min="16134" max="16134" width="19.5" style="44" bestFit="1" customWidth="1"/>
    <col min="16135" max="16135" width="18" style="44" bestFit="1" customWidth="1"/>
    <col min="16136" max="16136" width="11" style="44" bestFit="1" customWidth="1"/>
    <col min="16137" max="16137" width="18" style="44" bestFit="1" customWidth="1"/>
    <col min="16138" max="16138" width="11" style="44" bestFit="1" customWidth="1"/>
    <col min="16139" max="16384" width="9.33203125" style="44"/>
  </cols>
  <sheetData>
    <row r="1" spans="1:15" ht="20.25" hidden="1" customHeight="1">
      <c r="A1" s="32"/>
      <c r="B1" s="32"/>
      <c r="C1" s="32"/>
      <c r="D1" s="32"/>
      <c r="E1" s="32"/>
      <c r="F1" s="32"/>
      <c r="G1" s="32"/>
      <c r="H1" s="32"/>
      <c r="I1" s="32"/>
    </row>
    <row r="2" spans="1:15" ht="15.75" hidden="1">
      <c r="A2" s="83"/>
      <c r="B2" s="83"/>
      <c r="C2" s="83"/>
      <c r="D2" s="83"/>
      <c r="E2" s="83"/>
      <c r="F2" s="83"/>
      <c r="G2" s="83"/>
      <c r="H2" s="83"/>
      <c r="I2" s="83"/>
    </row>
    <row r="3" spans="1:15" ht="18" hidden="1">
      <c r="A3" s="32"/>
      <c r="B3" s="32"/>
      <c r="C3" s="32"/>
      <c r="D3" s="32"/>
      <c r="E3" s="32"/>
      <c r="F3" s="32"/>
      <c r="G3" s="42"/>
      <c r="H3" s="42"/>
      <c r="I3" s="42"/>
    </row>
    <row r="4" spans="1:15" ht="15.75">
      <c r="A4" s="83"/>
      <c r="B4" s="83"/>
      <c r="C4" s="83"/>
      <c r="D4" s="83"/>
      <c r="E4" s="83"/>
      <c r="F4" s="83"/>
      <c r="G4" s="83"/>
      <c r="H4" s="83"/>
      <c r="I4" s="83"/>
    </row>
    <row r="5" spans="1:15" ht="18">
      <c r="A5" s="32"/>
      <c r="B5" s="32"/>
      <c r="C5" s="32"/>
      <c r="D5" s="32"/>
      <c r="E5" s="32"/>
      <c r="F5" s="32"/>
      <c r="G5" s="42"/>
      <c r="H5" s="42"/>
      <c r="I5" s="42"/>
    </row>
    <row r="6" spans="1:15" ht="15.75" customHeight="1">
      <c r="A6" s="160" t="s">
        <v>237</v>
      </c>
      <c r="B6" s="160"/>
      <c r="C6" s="160"/>
      <c r="D6" s="160"/>
      <c r="E6" s="160"/>
      <c r="F6" s="160"/>
      <c r="G6" s="45"/>
      <c r="H6" s="45"/>
      <c r="I6" s="45"/>
    </row>
    <row r="7" spans="1:15" ht="15.75" customHeight="1">
      <c r="A7" s="160" t="s">
        <v>238</v>
      </c>
      <c r="B7" s="160"/>
      <c r="C7" s="160"/>
      <c r="D7" s="160"/>
      <c r="E7" s="160"/>
      <c r="F7" s="160"/>
      <c r="G7" s="45"/>
      <c r="H7" s="45"/>
      <c r="I7" s="45"/>
    </row>
    <row r="8" spans="1:15" ht="18">
      <c r="A8" s="161"/>
      <c r="B8" s="161"/>
      <c r="C8" s="161"/>
      <c r="D8" s="161"/>
      <c r="E8" s="161"/>
      <c r="F8" s="161"/>
      <c r="G8" s="42"/>
      <c r="H8" s="42"/>
      <c r="I8" s="42"/>
    </row>
    <row r="9" spans="1:15" s="54" customFormat="1" ht="60">
      <c r="A9" s="97" t="s">
        <v>11</v>
      </c>
      <c r="B9" s="97"/>
      <c r="C9" s="98" t="str">
        <f>UPPER(C12)</f>
        <v>IZVORNI PLAN ILI REBALANS 
2023.</v>
      </c>
      <c r="D9" s="98" t="str">
        <f>UPPER(D12)</f>
        <v>TEKUĆI PLAN 
2023.</v>
      </c>
      <c r="E9" s="98" t="str">
        <f>UPPER(E12)</f>
        <v>OSTVARENJE/IZVRŠENJE 
01.2023. - 12.2023.</v>
      </c>
      <c r="F9" s="98" t="s">
        <v>239</v>
      </c>
    </row>
    <row r="10" spans="1:15" s="55" customFormat="1" ht="12.75" customHeight="1">
      <c r="A10" s="99">
        <v>1</v>
      </c>
      <c r="B10" s="99"/>
      <c r="C10" s="100">
        <v>2</v>
      </c>
      <c r="D10" s="100">
        <v>3</v>
      </c>
      <c r="E10" s="100">
        <v>4.3333333333333304</v>
      </c>
      <c r="F10" s="100">
        <v>5.0833333333333304</v>
      </c>
      <c r="G10" s="46"/>
      <c r="H10" s="46"/>
      <c r="I10" s="46"/>
      <c r="J10" s="46"/>
    </row>
    <row r="11" spans="1:15" s="55" customFormat="1" hidden="1">
      <c r="A11" s="162"/>
      <c r="B11" s="162"/>
      <c r="C11" s="162"/>
      <c r="D11" s="162"/>
      <c r="E11" s="162"/>
      <c r="F11" s="162"/>
      <c r="G11" s="44"/>
      <c r="H11" s="44"/>
      <c r="I11" s="44"/>
      <c r="J11" s="44"/>
    </row>
    <row r="12" spans="1:15" ht="51" hidden="1">
      <c r="A12" s="146" t="s">
        <v>5</v>
      </c>
      <c r="B12" s="146" t="s">
        <v>5</v>
      </c>
      <c r="C12" s="159" t="s">
        <v>43</v>
      </c>
      <c r="D12" s="159" t="s">
        <v>40</v>
      </c>
      <c r="E12" s="159" t="s">
        <v>49</v>
      </c>
      <c r="F12" s="159" t="s">
        <v>42</v>
      </c>
    </row>
    <row r="13" spans="1:15" hidden="1">
      <c r="A13" s="146" t="s">
        <v>240</v>
      </c>
      <c r="B13" s="146" t="s">
        <v>5</v>
      </c>
      <c r="C13" s="148" t="s">
        <v>6</v>
      </c>
      <c r="D13" s="148" t="s">
        <v>6</v>
      </c>
      <c r="E13" s="148" t="s">
        <v>6</v>
      </c>
      <c r="F13" s="148" t="s">
        <v>5</v>
      </c>
    </row>
    <row r="14" spans="1:15" hidden="1">
      <c r="A14" s="163" t="s">
        <v>241</v>
      </c>
      <c r="B14" s="163" t="s">
        <v>5</v>
      </c>
      <c r="C14" s="164">
        <v>355315640</v>
      </c>
      <c r="D14" s="164">
        <v>356029577</v>
      </c>
      <c r="E14" s="165">
        <v>350412416.73000002</v>
      </c>
      <c r="F14" s="165">
        <v>98.422277071098506</v>
      </c>
    </row>
    <row r="15" spans="1:15">
      <c r="A15" s="149" t="s">
        <v>242</v>
      </c>
      <c r="B15" s="166" t="s">
        <v>243</v>
      </c>
      <c r="C15" s="167">
        <v>355315640</v>
      </c>
      <c r="D15" s="167">
        <v>356029577</v>
      </c>
      <c r="E15" s="167">
        <v>350412416.73000002</v>
      </c>
      <c r="F15" s="168">
        <f t="shared" ref="F15:F19" si="0">+(E15/D15)*100</f>
        <v>98.422277071098506</v>
      </c>
      <c r="G15" s="43"/>
      <c r="H15" s="43"/>
      <c r="I15" s="43"/>
      <c r="J15" s="43"/>
      <c r="K15" s="43"/>
      <c r="L15" s="43"/>
      <c r="M15" s="43"/>
      <c r="N15" s="43"/>
      <c r="O15" s="43"/>
    </row>
    <row r="16" spans="1:15">
      <c r="A16" s="133" t="s">
        <v>244</v>
      </c>
      <c r="B16" s="134" t="s">
        <v>245</v>
      </c>
      <c r="C16" s="110">
        <v>334557564</v>
      </c>
      <c r="D16" s="110">
        <v>335271501</v>
      </c>
      <c r="E16" s="110">
        <v>333566511.14999998</v>
      </c>
      <c r="F16" s="169">
        <f t="shared" si="0"/>
        <v>99.491459952631047</v>
      </c>
    </row>
    <row r="17" spans="1:6">
      <c r="A17" s="133" t="s">
        <v>246</v>
      </c>
      <c r="B17" s="134" t="s">
        <v>247</v>
      </c>
      <c r="C17" s="110">
        <v>2823965</v>
      </c>
      <c r="D17" s="110">
        <v>2823965</v>
      </c>
      <c r="E17" s="110">
        <v>2159039.58</v>
      </c>
      <c r="F17" s="169">
        <f t="shared" si="0"/>
        <v>76.454190473323862</v>
      </c>
    </row>
    <row r="18" spans="1:6">
      <c r="A18" s="133" t="s">
        <v>248</v>
      </c>
      <c r="B18" s="134" t="s">
        <v>249</v>
      </c>
      <c r="C18" s="110">
        <v>1906269</v>
      </c>
      <c r="D18" s="110">
        <v>1906269</v>
      </c>
      <c r="E18" s="110">
        <v>2432579.2400000002</v>
      </c>
      <c r="F18" s="169">
        <f t="shared" si="0"/>
        <v>127.60944231900115</v>
      </c>
    </row>
    <row r="19" spans="1:6">
      <c r="A19" s="133" t="s">
        <v>250</v>
      </c>
      <c r="B19" s="134" t="s">
        <v>251</v>
      </c>
      <c r="C19" s="110">
        <v>58806</v>
      </c>
      <c r="D19" s="110">
        <v>58806</v>
      </c>
      <c r="E19" s="110">
        <v>49310.89</v>
      </c>
      <c r="F19" s="169">
        <f t="shared" si="0"/>
        <v>83.853501343400325</v>
      </c>
    </row>
    <row r="20" spans="1:6">
      <c r="A20" s="133" t="s">
        <v>252</v>
      </c>
      <c r="B20" s="134" t="s">
        <v>253</v>
      </c>
      <c r="C20" s="110">
        <v>15969036</v>
      </c>
      <c r="D20" s="110">
        <v>15969036</v>
      </c>
      <c r="E20" s="110">
        <v>12204975.869999999</v>
      </c>
      <c r="F20" s="169">
        <f>+(E20/D20)*100</f>
        <v>76.429008426056527</v>
      </c>
    </row>
    <row r="21" spans="1:6" ht="19.5" customHeight="1">
      <c r="A21" s="113" t="s">
        <v>254</v>
      </c>
      <c r="B21" s="114" t="s">
        <v>255</v>
      </c>
      <c r="C21" s="167">
        <f>+C22</f>
        <v>355315640</v>
      </c>
      <c r="D21" s="167">
        <f t="shared" ref="D21:E21" si="1">+D22</f>
        <v>356029577</v>
      </c>
      <c r="E21" s="167">
        <f t="shared" si="1"/>
        <v>350412416.73000002</v>
      </c>
      <c r="F21" s="168">
        <f t="shared" ref="F21:F25" si="2">+(E21/D21)*100</f>
        <v>98.422277071098506</v>
      </c>
    </row>
    <row r="22" spans="1:6" ht="25.5">
      <c r="A22" s="117" t="s">
        <v>256</v>
      </c>
      <c r="B22" s="118" t="s">
        <v>257</v>
      </c>
      <c r="C22" s="167">
        <f>+C23+C41+C52+C59+C63+C79+C86+C124+C142+C172+C176</f>
        <v>355315640</v>
      </c>
      <c r="D22" s="167">
        <f t="shared" ref="D22:E22" si="3">+D23+D41+D52+D59+D63+D79+D86+D124+D142+D172+D176</f>
        <v>356029577</v>
      </c>
      <c r="E22" s="167">
        <f t="shared" si="3"/>
        <v>350412416.73000002</v>
      </c>
      <c r="F22" s="168">
        <f t="shared" si="2"/>
        <v>98.422277071098506</v>
      </c>
    </row>
    <row r="23" spans="1:6">
      <c r="A23" s="137" t="s">
        <v>258</v>
      </c>
      <c r="B23" s="138" t="s">
        <v>259</v>
      </c>
      <c r="C23" s="167">
        <f>+C24+C36</f>
        <v>1429691</v>
      </c>
      <c r="D23" s="167">
        <f t="shared" ref="D23:E23" si="4">+D24+D36</f>
        <v>1172491</v>
      </c>
      <c r="E23" s="167">
        <f t="shared" si="4"/>
        <v>1044616.33</v>
      </c>
      <c r="F23" s="168">
        <f t="shared" si="2"/>
        <v>89.093761060852501</v>
      </c>
    </row>
    <row r="24" spans="1:6">
      <c r="A24" s="121" t="s">
        <v>244</v>
      </c>
      <c r="B24" s="120" t="s">
        <v>245</v>
      </c>
      <c r="C24" s="170">
        <f>+C25+C33+C34</f>
        <v>606412</v>
      </c>
      <c r="D24" s="170">
        <f t="shared" ref="D24:E24" si="5">+D25+D33+D34</f>
        <v>349212</v>
      </c>
      <c r="E24" s="170">
        <f t="shared" si="5"/>
        <v>122588.09</v>
      </c>
      <c r="F24" s="169">
        <f t="shared" si="2"/>
        <v>35.104203177439494</v>
      </c>
    </row>
    <row r="25" spans="1:6">
      <c r="A25" s="140" t="s">
        <v>96</v>
      </c>
      <c r="B25" s="120" t="s">
        <v>97</v>
      </c>
      <c r="C25" s="170">
        <v>354189</v>
      </c>
      <c r="D25" s="170">
        <v>150989</v>
      </c>
      <c r="E25" s="170">
        <v>66629.84</v>
      </c>
      <c r="F25" s="169">
        <f t="shared" si="2"/>
        <v>44.128936545046329</v>
      </c>
    </row>
    <row r="26" spans="1:6">
      <c r="A26" s="141" t="s">
        <v>122</v>
      </c>
      <c r="B26" s="120" t="s">
        <v>123</v>
      </c>
      <c r="C26" s="110"/>
      <c r="D26" s="110"/>
      <c r="E26" s="110">
        <v>14875</v>
      </c>
      <c r="F26" s="171"/>
    </row>
    <row r="27" spans="1:6">
      <c r="A27" s="141" t="s">
        <v>126</v>
      </c>
      <c r="B27" s="120" t="s">
        <v>127</v>
      </c>
      <c r="C27" s="110"/>
      <c r="D27" s="110"/>
      <c r="E27" s="110">
        <v>3600.29</v>
      </c>
      <c r="F27" s="171"/>
    </row>
    <row r="28" spans="1:6">
      <c r="A28" s="141" t="s">
        <v>130</v>
      </c>
      <c r="B28" s="120" t="s">
        <v>131</v>
      </c>
      <c r="C28" s="110"/>
      <c r="D28" s="110"/>
      <c r="E28" s="110">
        <v>17215.66</v>
      </c>
      <c r="F28" s="171"/>
    </row>
    <row r="29" spans="1:6">
      <c r="A29" s="141" t="s">
        <v>132</v>
      </c>
      <c r="B29" s="120" t="s">
        <v>133</v>
      </c>
      <c r="C29" s="110"/>
      <c r="D29" s="110"/>
      <c r="E29" s="110">
        <v>116.13</v>
      </c>
      <c r="F29" s="171"/>
    </row>
    <row r="30" spans="1:6">
      <c r="A30" s="141" t="s">
        <v>134</v>
      </c>
      <c r="B30" s="120" t="s">
        <v>135</v>
      </c>
      <c r="C30" s="110"/>
      <c r="D30" s="110"/>
      <c r="E30" s="110">
        <v>3259.75</v>
      </c>
      <c r="F30" s="171"/>
    </row>
    <row r="31" spans="1:6">
      <c r="A31" s="141" t="s">
        <v>138</v>
      </c>
      <c r="B31" s="120" t="s">
        <v>137</v>
      </c>
      <c r="C31" s="110"/>
      <c r="D31" s="110"/>
      <c r="E31" s="110">
        <v>15387.84</v>
      </c>
      <c r="F31" s="171"/>
    </row>
    <row r="32" spans="1:6">
      <c r="A32" s="141" t="s">
        <v>143</v>
      </c>
      <c r="B32" s="120" t="s">
        <v>144</v>
      </c>
      <c r="C32" s="110"/>
      <c r="D32" s="110"/>
      <c r="E32" s="110">
        <v>12175.17</v>
      </c>
      <c r="F32" s="171"/>
    </row>
    <row r="33" spans="1:6">
      <c r="A33" s="140" t="s">
        <v>169</v>
      </c>
      <c r="B33" s="120" t="s">
        <v>170</v>
      </c>
      <c r="C33" s="170">
        <v>185813</v>
      </c>
      <c r="D33" s="170">
        <v>135813</v>
      </c>
      <c r="E33" s="170"/>
      <c r="F33" s="172"/>
    </row>
    <row r="34" spans="1:6">
      <c r="A34" s="140" t="s">
        <v>199</v>
      </c>
      <c r="B34" s="120" t="s">
        <v>200</v>
      </c>
      <c r="C34" s="170">
        <v>66410</v>
      </c>
      <c r="D34" s="170">
        <v>62410</v>
      </c>
      <c r="E34" s="170">
        <v>55958.25</v>
      </c>
      <c r="F34" s="169">
        <f>+(E34/D34)*100</f>
        <v>89.662313731773764</v>
      </c>
    </row>
    <row r="35" spans="1:6">
      <c r="A35" s="141" t="s">
        <v>203</v>
      </c>
      <c r="B35" s="120" t="s">
        <v>204</v>
      </c>
      <c r="C35" s="110"/>
      <c r="D35" s="110"/>
      <c r="E35" s="110">
        <v>55958.25</v>
      </c>
      <c r="F35" s="171"/>
    </row>
    <row r="36" spans="1:6">
      <c r="A36" s="121" t="s">
        <v>248</v>
      </c>
      <c r="B36" s="120" t="s">
        <v>249</v>
      </c>
      <c r="C36" s="170">
        <f>+C37+C38+C39</f>
        <v>823279</v>
      </c>
      <c r="D36" s="170">
        <f t="shared" ref="D36:E36" si="6">+D37+D38+D39</f>
        <v>823279</v>
      </c>
      <c r="E36" s="170">
        <f t="shared" si="6"/>
        <v>922028.24</v>
      </c>
      <c r="F36" s="169">
        <f>+(E36/D36)*100</f>
        <v>111.99462636603144</v>
      </c>
    </row>
    <row r="37" spans="1:6">
      <c r="A37" s="140" t="s">
        <v>96</v>
      </c>
      <c r="B37" s="120" t="s">
        <v>97</v>
      </c>
      <c r="C37" s="170">
        <v>13272</v>
      </c>
      <c r="D37" s="170">
        <v>13272</v>
      </c>
      <c r="E37" s="170"/>
      <c r="F37" s="172"/>
    </row>
    <row r="38" spans="1:6">
      <c r="A38" s="140" t="s">
        <v>169</v>
      </c>
      <c r="B38" s="120" t="s">
        <v>170</v>
      </c>
      <c r="C38" s="170">
        <v>59725</v>
      </c>
      <c r="D38" s="170">
        <v>59725</v>
      </c>
      <c r="E38" s="170"/>
      <c r="F38" s="172"/>
    </row>
    <row r="39" spans="1:6">
      <c r="A39" s="140" t="s">
        <v>199</v>
      </c>
      <c r="B39" s="120" t="s">
        <v>200</v>
      </c>
      <c r="C39" s="170">
        <v>750282</v>
      </c>
      <c r="D39" s="170">
        <v>750282</v>
      </c>
      <c r="E39" s="170">
        <v>922028.24</v>
      </c>
      <c r="F39" s="169">
        <f>+(E39/D39)*100</f>
        <v>122.89089169139072</v>
      </c>
    </row>
    <row r="40" spans="1:6">
      <c r="A40" s="141" t="s">
        <v>203</v>
      </c>
      <c r="B40" s="120" t="s">
        <v>204</v>
      </c>
      <c r="C40" s="110"/>
      <c r="D40" s="110"/>
      <c r="E40" s="110">
        <v>922028.24</v>
      </c>
      <c r="F40" s="171"/>
    </row>
    <row r="41" spans="1:6" ht="25.5">
      <c r="A41" s="137" t="s">
        <v>260</v>
      </c>
      <c r="B41" s="138" t="s">
        <v>261</v>
      </c>
      <c r="C41" s="167">
        <f>+C42+C49</f>
        <v>1310000</v>
      </c>
      <c r="D41" s="167">
        <f t="shared" ref="D41:E41" si="7">+D42+D49</f>
        <v>1214900</v>
      </c>
      <c r="E41" s="167">
        <f t="shared" si="7"/>
        <v>828780.67</v>
      </c>
      <c r="F41" s="173">
        <f t="shared" ref="F41:F104" si="8">+(E41/D41)*100</f>
        <v>68.218015474524648</v>
      </c>
    </row>
    <row r="42" spans="1:6">
      <c r="A42" s="121" t="s">
        <v>244</v>
      </c>
      <c r="B42" s="120" t="s">
        <v>245</v>
      </c>
      <c r="C42" s="170">
        <f>+C43+C47</f>
        <v>779252</v>
      </c>
      <c r="D42" s="170">
        <f t="shared" ref="D42:E42" si="9">+D43+D47</f>
        <v>684152</v>
      </c>
      <c r="E42" s="170">
        <f t="shared" si="9"/>
        <v>298166.62</v>
      </c>
      <c r="F42" s="169">
        <f t="shared" si="8"/>
        <v>43.58192623861364</v>
      </c>
    </row>
    <row r="43" spans="1:6">
      <c r="A43" s="140" t="s">
        <v>96</v>
      </c>
      <c r="B43" s="120" t="s">
        <v>97</v>
      </c>
      <c r="C43" s="170">
        <v>142920</v>
      </c>
      <c r="D43" s="170">
        <v>97820</v>
      </c>
      <c r="E43" s="170">
        <v>33220.629999999997</v>
      </c>
      <c r="F43" s="169">
        <f t="shared" si="8"/>
        <v>33.960979349826211</v>
      </c>
    </row>
    <row r="44" spans="1:6">
      <c r="A44" s="141" t="s">
        <v>122</v>
      </c>
      <c r="B44" s="120" t="s">
        <v>123</v>
      </c>
      <c r="C44" s="110"/>
      <c r="D44" s="110"/>
      <c r="E44" s="110">
        <v>16737.5</v>
      </c>
      <c r="F44" s="169"/>
    </row>
    <row r="45" spans="1:6">
      <c r="A45" s="141" t="s">
        <v>130</v>
      </c>
      <c r="B45" s="120" t="s">
        <v>131</v>
      </c>
      <c r="C45" s="110"/>
      <c r="D45" s="110"/>
      <c r="E45" s="110">
        <v>13080</v>
      </c>
      <c r="F45" s="169"/>
    </row>
    <row r="46" spans="1:6">
      <c r="A46" s="141" t="s">
        <v>134</v>
      </c>
      <c r="B46" s="120" t="s">
        <v>135</v>
      </c>
      <c r="C46" s="110"/>
      <c r="D46" s="110"/>
      <c r="E46" s="110">
        <v>3403.13</v>
      </c>
      <c r="F46" s="169"/>
    </row>
    <row r="47" spans="1:6">
      <c r="A47" s="140" t="s">
        <v>199</v>
      </c>
      <c r="B47" s="120" t="s">
        <v>200</v>
      </c>
      <c r="C47" s="170">
        <v>636332</v>
      </c>
      <c r="D47" s="170">
        <v>586332</v>
      </c>
      <c r="E47" s="170">
        <v>264945.99</v>
      </c>
      <c r="F47" s="169">
        <f t="shared" si="8"/>
        <v>45.187025439512084</v>
      </c>
    </row>
    <row r="48" spans="1:6">
      <c r="A48" s="141" t="s">
        <v>203</v>
      </c>
      <c r="B48" s="120" t="s">
        <v>204</v>
      </c>
      <c r="C48" s="110"/>
      <c r="D48" s="110"/>
      <c r="E48" s="110">
        <v>264945.99</v>
      </c>
      <c r="F48" s="169"/>
    </row>
    <row r="49" spans="1:6">
      <c r="A49" s="121" t="s">
        <v>248</v>
      </c>
      <c r="B49" s="120" t="s">
        <v>249</v>
      </c>
      <c r="C49" s="170">
        <f>+C50</f>
        <v>530748</v>
      </c>
      <c r="D49" s="170">
        <f t="shared" ref="D49:E49" si="10">+D50</f>
        <v>530748</v>
      </c>
      <c r="E49" s="170">
        <f t="shared" si="10"/>
        <v>530614.05000000005</v>
      </c>
      <c r="F49" s="169">
        <f t="shared" si="8"/>
        <v>99.974762033959635</v>
      </c>
    </row>
    <row r="50" spans="1:6">
      <c r="A50" s="140" t="s">
        <v>199</v>
      </c>
      <c r="B50" s="120" t="s">
        <v>200</v>
      </c>
      <c r="C50" s="170">
        <v>530748</v>
      </c>
      <c r="D50" s="170">
        <v>530748</v>
      </c>
      <c r="E50" s="170">
        <v>530614.05000000005</v>
      </c>
      <c r="F50" s="169">
        <f t="shared" si="8"/>
        <v>99.974762033959635</v>
      </c>
    </row>
    <row r="51" spans="1:6">
      <c r="A51" s="141" t="s">
        <v>203</v>
      </c>
      <c r="B51" s="120" t="s">
        <v>204</v>
      </c>
      <c r="C51" s="110"/>
      <c r="D51" s="110"/>
      <c r="E51" s="110">
        <v>530614.05000000005</v>
      </c>
      <c r="F51" s="169"/>
    </row>
    <row r="52" spans="1:6">
      <c r="A52" s="137" t="s">
        <v>262</v>
      </c>
      <c r="B52" s="138" t="s">
        <v>263</v>
      </c>
      <c r="C52" s="167">
        <f>+C53+C55</f>
        <v>282302</v>
      </c>
      <c r="D52" s="167">
        <f t="shared" ref="D52:E52" si="11">+D53+D55</f>
        <v>281302</v>
      </c>
      <c r="E52" s="167">
        <f t="shared" si="11"/>
        <v>379944.91</v>
      </c>
      <c r="F52" s="168">
        <f t="shared" si="8"/>
        <v>135.0665512509687</v>
      </c>
    </row>
    <row r="53" spans="1:6">
      <c r="A53" s="121" t="s">
        <v>244</v>
      </c>
      <c r="B53" s="120" t="s">
        <v>245</v>
      </c>
      <c r="C53" s="170">
        <f>+C54</f>
        <v>3584</v>
      </c>
      <c r="D53" s="170">
        <f t="shared" ref="D53:E53" si="12">+D54</f>
        <v>2584</v>
      </c>
      <c r="E53" s="170">
        <f t="shared" si="12"/>
        <v>0</v>
      </c>
      <c r="F53" s="169"/>
    </row>
    <row r="54" spans="1:6">
      <c r="A54" s="140" t="s">
        <v>96</v>
      </c>
      <c r="B54" s="120" t="s">
        <v>97</v>
      </c>
      <c r="C54" s="170">
        <v>3584</v>
      </c>
      <c r="D54" s="170">
        <v>2584</v>
      </c>
      <c r="E54" s="170"/>
      <c r="F54" s="169"/>
    </row>
    <row r="55" spans="1:6">
      <c r="A55" s="121" t="s">
        <v>248</v>
      </c>
      <c r="B55" s="120" t="s">
        <v>249</v>
      </c>
      <c r="C55" s="170">
        <f>+C56+C57</f>
        <v>278718</v>
      </c>
      <c r="D55" s="170">
        <f t="shared" ref="D55:E55" si="13">+D56+D57</f>
        <v>278718</v>
      </c>
      <c r="E55" s="170">
        <f t="shared" si="13"/>
        <v>379944.91</v>
      </c>
      <c r="F55" s="169">
        <f t="shared" si="8"/>
        <v>136.31875587511391</v>
      </c>
    </row>
    <row r="56" spans="1:6">
      <c r="A56" s="140" t="s">
        <v>96</v>
      </c>
      <c r="B56" s="120" t="s">
        <v>97</v>
      </c>
      <c r="C56" s="170">
        <v>13272</v>
      </c>
      <c r="D56" s="170">
        <v>13272</v>
      </c>
      <c r="E56" s="170"/>
      <c r="F56" s="169"/>
    </row>
    <row r="57" spans="1:6">
      <c r="A57" s="140" t="s">
        <v>199</v>
      </c>
      <c r="B57" s="120" t="s">
        <v>200</v>
      </c>
      <c r="C57" s="170">
        <v>265446</v>
      </c>
      <c r="D57" s="170">
        <v>265446</v>
      </c>
      <c r="E57" s="170">
        <v>379944.91</v>
      </c>
      <c r="F57" s="169">
        <f t="shared" si="8"/>
        <v>143.13453960504208</v>
      </c>
    </row>
    <row r="58" spans="1:6">
      <c r="A58" s="141" t="s">
        <v>203</v>
      </c>
      <c r="B58" s="120" t="s">
        <v>204</v>
      </c>
      <c r="C58" s="110"/>
      <c r="D58" s="110"/>
      <c r="E58" s="110">
        <v>379944.91</v>
      </c>
      <c r="F58" s="169"/>
    </row>
    <row r="59" spans="1:6" ht="25.5">
      <c r="A59" s="137" t="s">
        <v>264</v>
      </c>
      <c r="B59" s="138" t="s">
        <v>265</v>
      </c>
      <c r="C59" s="167">
        <f>+C60</f>
        <v>320849796</v>
      </c>
      <c r="D59" s="167">
        <f t="shared" ref="D59:E59" si="14">+D60</f>
        <v>322542643</v>
      </c>
      <c r="E59" s="167">
        <f t="shared" si="14"/>
        <v>322542130.13</v>
      </c>
      <c r="F59" s="173">
        <f t="shared" si="8"/>
        <v>99.999840991567737</v>
      </c>
    </row>
    <row r="60" spans="1:6">
      <c r="A60" s="121" t="s">
        <v>244</v>
      </c>
      <c r="B60" s="120" t="s">
        <v>245</v>
      </c>
      <c r="C60" s="170">
        <f>+C61</f>
        <v>320849796</v>
      </c>
      <c r="D60" s="170">
        <f t="shared" ref="D60:E60" si="15">+D61</f>
        <v>322542643</v>
      </c>
      <c r="E60" s="170">
        <f t="shared" si="15"/>
        <v>322542130.13</v>
      </c>
      <c r="F60" s="169">
        <f t="shared" si="8"/>
        <v>99.999840991567737</v>
      </c>
    </row>
    <row r="61" spans="1:6" ht="25.5">
      <c r="A61" s="140" t="s">
        <v>191</v>
      </c>
      <c r="B61" s="120" t="s">
        <v>192</v>
      </c>
      <c r="C61" s="170">
        <v>320849796</v>
      </c>
      <c r="D61" s="170">
        <v>322542643</v>
      </c>
      <c r="E61" s="170">
        <v>322542130.13</v>
      </c>
      <c r="F61" s="169">
        <f t="shared" si="8"/>
        <v>99.999840991567737</v>
      </c>
    </row>
    <row r="62" spans="1:6">
      <c r="A62" s="141" t="s">
        <v>195</v>
      </c>
      <c r="B62" s="120" t="s">
        <v>196</v>
      </c>
      <c r="C62" s="110"/>
      <c r="D62" s="110"/>
      <c r="E62" s="110">
        <v>322542130.13</v>
      </c>
      <c r="F62" s="169"/>
    </row>
    <row r="63" spans="1:6">
      <c r="A63" s="137" t="s">
        <v>266</v>
      </c>
      <c r="B63" s="138" t="s">
        <v>267</v>
      </c>
      <c r="C63" s="167">
        <f>+C64</f>
        <v>6184210</v>
      </c>
      <c r="D63" s="167">
        <f t="shared" ref="D63:E63" si="16">+D64</f>
        <v>6127570</v>
      </c>
      <c r="E63" s="167">
        <f t="shared" si="16"/>
        <v>5934087.8499999996</v>
      </c>
      <c r="F63" s="168">
        <f t="shared" si="8"/>
        <v>96.8424326445883</v>
      </c>
    </row>
    <row r="64" spans="1:6">
      <c r="A64" s="121" t="s">
        <v>244</v>
      </c>
      <c r="B64" s="120" t="s">
        <v>245</v>
      </c>
      <c r="C64" s="170">
        <f>+C65+C73+C75+C78</f>
        <v>6184210</v>
      </c>
      <c r="D64" s="170">
        <f t="shared" ref="D64:E64" si="17">+D65+D73+D75+D78</f>
        <v>6127570</v>
      </c>
      <c r="E64" s="170">
        <f t="shared" si="17"/>
        <v>5934087.8499999996</v>
      </c>
      <c r="F64" s="169">
        <f t="shared" si="8"/>
        <v>96.8424326445883</v>
      </c>
    </row>
    <row r="65" spans="1:6">
      <c r="A65" s="140" t="s">
        <v>96</v>
      </c>
      <c r="B65" s="120" t="s">
        <v>97</v>
      </c>
      <c r="C65" s="170">
        <v>736678</v>
      </c>
      <c r="D65" s="170">
        <v>718338</v>
      </c>
      <c r="E65" s="170">
        <v>627617.31000000006</v>
      </c>
      <c r="F65" s="169">
        <f t="shared" si="8"/>
        <v>87.370751651729421</v>
      </c>
    </row>
    <row r="66" spans="1:6">
      <c r="A66" s="141" t="s">
        <v>122</v>
      </c>
      <c r="B66" s="120" t="s">
        <v>123</v>
      </c>
      <c r="C66" s="110"/>
      <c r="D66" s="110"/>
      <c r="E66" s="110">
        <v>57175.27</v>
      </c>
      <c r="F66" s="169"/>
    </row>
    <row r="67" spans="1:6">
      <c r="A67" s="141" t="s">
        <v>126</v>
      </c>
      <c r="B67" s="120" t="s">
        <v>127</v>
      </c>
      <c r="C67" s="110"/>
      <c r="D67" s="110"/>
      <c r="E67" s="110">
        <v>1692.5</v>
      </c>
      <c r="F67" s="169"/>
    </row>
    <row r="68" spans="1:6">
      <c r="A68" s="141" t="s">
        <v>130</v>
      </c>
      <c r="B68" s="120" t="s">
        <v>131</v>
      </c>
      <c r="C68" s="110"/>
      <c r="D68" s="110"/>
      <c r="E68" s="110">
        <v>375976.5</v>
      </c>
      <c r="F68" s="169"/>
    </row>
    <row r="69" spans="1:6">
      <c r="A69" s="141" t="s">
        <v>132</v>
      </c>
      <c r="B69" s="120" t="s">
        <v>133</v>
      </c>
      <c r="C69" s="110"/>
      <c r="D69" s="110"/>
      <c r="E69" s="110">
        <v>162442.71</v>
      </c>
      <c r="F69" s="169"/>
    </row>
    <row r="70" spans="1:6">
      <c r="A70" s="141" t="s">
        <v>134</v>
      </c>
      <c r="B70" s="120" t="s">
        <v>135</v>
      </c>
      <c r="C70" s="110"/>
      <c r="D70" s="110"/>
      <c r="E70" s="110">
        <v>25018.63</v>
      </c>
      <c r="F70" s="169"/>
    </row>
    <row r="71" spans="1:6">
      <c r="A71" s="141" t="s">
        <v>143</v>
      </c>
      <c r="B71" s="120" t="s">
        <v>144</v>
      </c>
      <c r="C71" s="110"/>
      <c r="D71" s="110"/>
      <c r="E71" s="110">
        <v>5019.7</v>
      </c>
      <c r="F71" s="169"/>
    </row>
    <row r="72" spans="1:6">
      <c r="A72" s="141" t="s">
        <v>151</v>
      </c>
      <c r="B72" s="120" t="s">
        <v>140</v>
      </c>
      <c r="C72" s="110"/>
      <c r="D72" s="110"/>
      <c r="E72" s="110">
        <v>292</v>
      </c>
      <c r="F72" s="169"/>
    </row>
    <row r="73" spans="1:6">
      <c r="A73" s="140" t="s">
        <v>169</v>
      </c>
      <c r="B73" s="120" t="s">
        <v>170</v>
      </c>
      <c r="C73" s="170">
        <v>4700369</v>
      </c>
      <c r="D73" s="170">
        <v>4700369</v>
      </c>
      <c r="E73" s="170">
        <v>4695795.0999999996</v>
      </c>
      <c r="F73" s="169">
        <f t="shared" si="8"/>
        <v>99.902690618545037</v>
      </c>
    </row>
    <row r="74" spans="1:6">
      <c r="A74" s="141" t="s">
        <v>173</v>
      </c>
      <c r="B74" s="120" t="s">
        <v>174</v>
      </c>
      <c r="C74" s="110"/>
      <c r="D74" s="110"/>
      <c r="E74" s="110">
        <v>4695795.0999999996</v>
      </c>
      <c r="F74" s="169"/>
    </row>
    <row r="75" spans="1:6" ht="25.5">
      <c r="A75" s="140" t="s">
        <v>191</v>
      </c>
      <c r="B75" s="120" t="s">
        <v>192</v>
      </c>
      <c r="C75" s="170">
        <v>743181</v>
      </c>
      <c r="D75" s="170">
        <v>705181</v>
      </c>
      <c r="E75" s="170">
        <v>610675.43999999994</v>
      </c>
      <c r="F75" s="169">
        <f t="shared" si="8"/>
        <v>86.598396723678022</v>
      </c>
    </row>
    <row r="76" spans="1:6">
      <c r="A76" s="141" t="s">
        <v>195</v>
      </c>
      <c r="B76" s="120" t="s">
        <v>196</v>
      </c>
      <c r="C76" s="110"/>
      <c r="D76" s="110"/>
      <c r="E76" s="110">
        <v>1500</v>
      </c>
      <c r="F76" s="169"/>
    </row>
    <row r="77" spans="1:6">
      <c r="A77" s="141" t="s">
        <v>197</v>
      </c>
      <c r="B77" s="120" t="s">
        <v>198</v>
      </c>
      <c r="C77" s="110"/>
      <c r="D77" s="110"/>
      <c r="E77" s="110">
        <v>609175.43999999994</v>
      </c>
      <c r="F77" s="169"/>
    </row>
    <row r="78" spans="1:6">
      <c r="A78" s="140" t="s">
        <v>199</v>
      </c>
      <c r="B78" s="120" t="s">
        <v>200</v>
      </c>
      <c r="C78" s="170">
        <v>3982</v>
      </c>
      <c r="D78" s="170">
        <v>3682</v>
      </c>
      <c r="E78" s="170"/>
      <c r="F78" s="169">
        <f t="shared" si="8"/>
        <v>0</v>
      </c>
    </row>
    <row r="79" spans="1:6">
      <c r="A79" s="137" t="s">
        <v>268</v>
      </c>
      <c r="B79" s="138" t="s">
        <v>269</v>
      </c>
      <c r="C79" s="167">
        <f>+C80+C82</f>
        <v>423524</v>
      </c>
      <c r="D79" s="167">
        <f t="shared" ref="D79:E79" si="18">+D80+D82</f>
        <v>416024</v>
      </c>
      <c r="E79" s="167">
        <f t="shared" si="18"/>
        <v>599992.04</v>
      </c>
      <c r="F79" s="168">
        <f t="shared" si="8"/>
        <v>144.22053535372962</v>
      </c>
    </row>
    <row r="80" spans="1:6">
      <c r="A80" s="121" t="s">
        <v>244</v>
      </c>
      <c r="B80" s="120" t="s">
        <v>245</v>
      </c>
      <c r="C80" s="170">
        <f>+C81</f>
        <v>150000</v>
      </c>
      <c r="D80" s="170">
        <f t="shared" ref="D80:E80" si="19">+D81</f>
        <v>142500</v>
      </c>
      <c r="E80" s="170">
        <f t="shared" si="19"/>
        <v>0</v>
      </c>
      <c r="F80" s="169">
        <f t="shared" si="8"/>
        <v>0</v>
      </c>
    </row>
    <row r="81" spans="1:6">
      <c r="A81" s="140" t="s">
        <v>169</v>
      </c>
      <c r="B81" s="120" t="s">
        <v>170</v>
      </c>
      <c r="C81" s="170">
        <v>150000</v>
      </c>
      <c r="D81" s="170">
        <v>142500</v>
      </c>
      <c r="E81" s="170"/>
      <c r="F81" s="169">
        <f t="shared" si="8"/>
        <v>0</v>
      </c>
    </row>
    <row r="82" spans="1:6">
      <c r="A82" s="121" t="s">
        <v>248</v>
      </c>
      <c r="B82" s="120" t="s">
        <v>249</v>
      </c>
      <c r="C82" s="170">
        <f>+C83+C84</f>
        <v>273524</v>
      </c>
      <c r="D82" s="170">
        <f t="shared" ref="D82:E82" si="20">+D83+D84</f>
        <v>273524</v>
      </c>
      <c r="E82" s="170">
        <f t="shared" si="20"/>
        <v>599992.04</v>
      </c>
      <c r="F82" s="169">
        <f t="shared" si="8"/>
        <v>219.35626855413057</v>
      </c>
    </row>
    <row r="83" spans="1:6">
      <c r="A83" s="140" t="s">
        <v>96</v>
      </c>
      <c r="B83" s="120" t="s">
        <v>97</v>
      </c>
      <c r="C83" s="170">
        <v>6636</v>
      </c>
      <c r="D83" s="170">
        <v>6636</v>
      </c>
      <c r="E83" s="170"/>
      <c r="F83" s="169">
        <f t="shared" si="8"/>
        <v>0</v>
      </c>
    </row>
    <row r="84" spans="1:6">
      <c r="A84" s="140" t="s">
        <v>199</v>
      </c>
      <c r="B84" s="120" t="s">
        <v>200</v>
      </c>
      <c r="C84" s="170">
        <v>266888</v>
      </c>
      <c r="D84" s="170">
        <v>266888</v>
      </c>
      <c r="E84" s="170">
        <v>599992.04</v>
      </c>
      <c r="F84" s="169">
        <f t="shared" si="8"/>
        <v>224.81042234944999</v>
      </c>
    </row>
    <row r="85" spans="1:6">
      <c r="A85" s="141" t="s">
        <v>203</v>
      </c>
      <c r="B85" s="120" t="s">
        <v>204</v>
      </c>
      <c r="C85" s="110"/>
      <c r="D85" s="110"/>
      <c r="E85" s="110">
        <v>599992.04</v>
      </c>
      <c r="F85" s="169"/>
    </row>
    <row r="86" spans="1:6">
      <c r="A86" s="137" t="s">
        <v>270</v>
      </c>
      <c r="B86" s="138" t="s">
        <v>271</v>
      </c>
      <c r="C86" s="167">
        <f>+C87</f>
        <v>2220180</v>
      </c>
      <c r="D86" s="167">
        <f t="shared" ref="D86:E86" si="21">+D87</f>
        <v>1824970</v>
      </c>
      <c r="E86" s="167">
        <f t="shared" si="21"/>
        <v>1731781.43</v>
      </c>
      <c r="F86" s="168">
        <f t="shared" si="8"/>
        <v>94.893693047008981</v>
      </c>
    </row>
    <row r="87" spans="1:6">
      <c r="A87" s="121" t="s">
        <v>244</v>
      </c>
      <c r="B87" s="120" t="s">
        <v>245</v>
      </c>
      <c r="C87" s="170">
        <f>+C88+C93+C116+C119+C120</f>
        <v>2220180</v>
      </c>
      <c r="D87" s="170">
        <f t="shared" ref="D87:E87" si="22">+D88+D93+D116+D119+D120</f>
        <v>1824970</v>
      </c>
      <c r="E87" s="170">
        <f t="shared" si="22"/>
        <v>1731781.43</v>
      </c>
      <c r="F87" s="169">
        <f t="shared" si="8"/>
        <v>94.893693047008981</v>
      </c>
    </row>
    <row r="88" spans="1:6">
      <c r="A88" s="140" t="s">
        <v>81</v>
      </c>
      <c r="B88" s="120" t="s">
        <v>82</v>
      </c>
      <c r="C88" s="170">
        <v>1591347</v>
      </c>
      <c r="D88" s="170">
        <v>1320047</v>
      </c>
      <c r="E88" s="170">
        <v>1320047</v>
      </c>
      <c r="F88" s="169">
        <f t="shared" si="8"/>
        <v>100</v>
      </c>
    </row>
    <row r="89" spans="1:6">
      <c r="A89" s="141" t="s">
        <v>85</v>
      </c>
      <c r="B89" s="120" t="s">
        <v>86</v>
      </c>
      <c r="C89" s="110"/>
      <c r="D89" s="110"/>
      <c r="E89" s="110">
        <v>1091504.8700000001</v>
      </c>
      <c r="F89" s="169"/>
    </row>
    <row r="90" spans="1:6">
      <c r="A90" s="141" t="s">
        <v>87</v>
      </c>
      <c r="B90" s="120" t="s">
        <v>88</v>
      </c>
      <c r="C90" s="110"/>
      <c r="D90" s="110"/>
      <c r="E90" s="110">
        <v>16919.07</v>
      </c>
      <c r="F90" s="169"/>
    </row>
    <row r="91" spans="1:6">
      <c r="A91" s="141" t="s">
        <v>91</v>
      </c>
      <c r="B91" s="120" t="s">
        <v>90</v>
      </c>
      <c r="C91" s="110"/>
      <c r="D91" s="110"/>
      <c r="E91" s="110">
        <v>41935.99</v>
      </c>
      <c r="F91" s="169"/>
    </row>
    <row r="92" spans="1:6">
      <c r="A92" s="141" t="s">
        <v>94</v>
      </c>
      <c r="B92" s="120" t="s">
        <v>95</v>
      </c>
      <c r="C92" s="110"/>
      <c r="D92" s="110"/>
      <c r="E92" s="110">
        <v>169687.07</v>
      </c>
      <c r="F92" s="169"/>
    </row>
    <row r="93" spans="1:6">
      <c r="A93" s="140" t="s">
        <v>96</v>
      </c>
      <c r="B93" s="120" t="s">
        <v>97</v>
      </c>
      <c r="C93" s="170">
        <v>576674</v>
      </c>
      <c r="D93" s="170">
        <v>463314</v>
      </c>
      <c r="E93" s="170">
        <v>393293.9</v>
      </c>
      <c r="F93" s="169">
        <f t="shared" si="8"/>
        <v>84.887117591957079</v>
      </c>
    </row>
    <row r="94" spans="1:6">
      <c r="A94" s="141" t="s">
        <v>100</v>
      </c>
      <c r="B94" s="120" t="s">
        <v>101</v>
      </c>
      <c r="C94" s="110"/>
      <c r="D94" s="110"/>
      <c r="E94" s="110">
        <v>29386.25</v>
      </c>
      <c r="F94" s="169"/>
    </row>
    <row r="95" spans="1:6">
      <c r="A95" s="141" t="s">
        <v>102</v>
      </c>
      <c r="B95" s="120" t="s">
        <v>103</v>
      </c>
      <c r="C95" s="110"/>
      <c r="D95" s="110"/>
      <c r="E95" s="110">
        <v>32642.39</v>
      </c>
      <c r="F95" s="169"/>
    </row>
    <row r="96" spans="1:6">
      <c r="A96" s="141" t="s">
        <v>104</v>
      </c>
      <c r="B96" s="120" t="s">
        <v>105</v>
      </c>
      <c r="C96" s="110"/>
      <c r="D96" s="110"/>
      <c r="E96" s="110">
        <v>1073</v>
      </c>
      <c r="F96" s="169"/>
    </row>
    <row r="97" spans="1:6">
      <c r="A97" s="141" t="s">
        <v>108</v>
      </c>
      <c r="B97" s="120" t="s">
        <v>109</v>
      </c>
      <c r="C97" s="110"/>
      <c r="D97" s="110"/>
      <c r="E97" s="110">
        <v>9020.18</v>
      </c>
      <c r="F97" s="169"/>
    </row>
    <row r="98" spans="1:6">
      <c r="A98" s="141" t="s">
        <v>110</v>
      </c>
      <c r="B98" s="120" t="s">
        <v>111</v>
      </c>
      <c r="C98" s="110"/>
      <c r="D98" s="110"/>
      <c r="E98" s="110">
        <v>16861.52</v>
      </c>
      <c r="F98" s="169"/>
    </row>
    <row r="99" spans="1:6">
      <c r="A99" s="141" t="s">
        <v>112</v>
      </c>
      <c r="B99" s="120" t="s">
        <v>113</v>
      </c>
      <c r="C99" s="110"/>
      <c r="D99" s="110"/>
      <c r="E99" s="110">
        <v>19.48</v>
      </c>
      <c r="F99" s="169"/>
    </row>
    <row r="100" spans="1:6">
      <c r="A100" s="141" t="s">
        <v>114</v>
      </c>
      <c r="B100" s="120" t="s">
        <v>115</v>
      </c>
      <c r="C100" s="110"/>
      <c r="D100" s="110"/>
      <c r="E100" s="110">
        <v>350.32</v>
      </c>
      <c r="F100" s="169"/>
    </row>
    <row r="101" spans="1:6">
      <c r="A101" s="141" t="s">
        <v>118</v>
      </c>
      <c r="B101" s="120" t="s">
        <v>119</v>
      </c>
      <c r="C101" s="110"/>
      <c r="D101" s="110"/>
      <c r="E101" s="110">
        <v>21667.06</v>
      </c>
      <c r="F101" s="169"/>
    </row>
    <row r="102" spans="1:6">
      <c r="A102" s="141" t="s">
        <v>120</v>
      </c>
      <c r="B102" s="120" t="s">
        <v>121</v>
      </c>
      <c r="C102" s="110"/>
      <c r="D102" s="110"/>
      <c r="E102" s="110">
        <v>12063.48</v>
      </c>
      <c r="F102" s="169"/>
    </row>
    <row r="103" spans="1:6">
      <c r="A103" s="141" t="s">
        <v>122</v>
      </c>
      <c r="B103" s="120" t="s">
        <v>123</v>
      </c>
      <c r="C103" s="110"/>
      <c r="D103" s="110"/>
      <c r="E103" s="110">
        <v>12796.61</v>
      </c>
      <c r="F103" s="169"/>
    </row>
    <row r="104" spans="1:6">
      <c r="A104" s="141" t="s">
        <v>124</v>
      </c>
      <c r="B104" s="120" t="s">
        <v>125</v>
      </c>
      <c r="C104" s="110"/>
      <c r="D104" s="110"/>
      <c r="E104" s="110">
        <v>3452.63</v>
      </c>
      <c r="F104" s="169"/>
    </row>
    <row r="105" spans="1:6">
      <c r="A105" s="141" t="s">
        <v>126</v>
      </c>
      <c r="B105" s="120" t="s">
        <v>127</v>
      </c>
      <c r="C105" s="110"/>
      <c r="D105" s="110"/>
      <c r="E105" s="110">
        <v>96470.63</v>
      </c>
      <c r="F105" s="169"/>
    </row>
    <row r="106" spans="1:6">
      <c r="A106" s="141" t="s">
        <v>128</v>
      </c>
      <c r="B106" s="120" t="s">
        <v>129</v>
      </c>
      <c r="C106" s="110"/>
      <c r="D106" s="110"/>
      <c r="E106" s="110">
        <v>6312.52</v>
      </c>
      <c r="F106" s="169"/>
    </row>
    <row r="107" spans="1:6">
      <c r="A107" s="141" t="s">
        <v>130</v>
      </c>
      <c r="B107" s="120" t="s">
        <v>131</v>
      </c>
      <c r="C107" s="110"/>
      <c r="D107" s="110"/>
      <c r="E107" s="110">
        <v>43444.94</v>
      </c>
      <c r="F107" s="169"/>
    </row>
    <row r="108" spans="1:6">
      <c r="A108" s="141" t="s">
        <v>132</v>
      </c>
      <c r="B108" s="120" t="s">
        <v>133</v>
      </c>
      <c r="C108" s="110"/>
      <c r="D108" s="110"/>
      <c r="E108" s="110">
        <v>46168.56</v>
      </c>
      <c r="F108" s="169"/>
    </row>
    <row r="109" spans="1:6">
      <c r="A109" s="141" t="s">
        <v>134</v>
      </c>
      <c r="B109" s="120" t="s">
        <v>135</v>
      </c>
      <c r="C109" s="110"/>
      <c r="D109" s="110"/>
      <c r="E109" s="110">
        <v>28214.01</v>
      </c>
      <c r="F109" s="169"/>
    </row>
    <row r="110" spans="1:6">
      <c r="A110" s="141" t="s">
        <v>138</v>
      </c>
      <c r="B110" s="120" t="s">
        <v>137</v>
      </c>
      <c r="C110" s="110"/>
      <c r="D110" s="110"/>
      <c r="E110" s="110">
        <v>460.9</v>
      </c>
      <c r="F110" s="169"/>
    </row>
    <row r="111" spans="1:6">
      <c r="A111" s="141" t="s">
        <v>141</v>
      </c>
      <c r="B111" s="120" t="s">
        <v>142</v>
      </c>
      <c r="C111" s="110"/>
      <c r="D111" s="110"/>
      <c r="E111" s="110">
        <v>998.91</v>
      </c>
      <c r="F111" s="169"/>
    </row>
    <row r="112" spans="1:6">
      <c r="A112" s="141" t="s">
        <v>143</v>
      </c>
      <c r="B112" s="120" t="s">
        <v>144</v>
      </c>
      <c r="C112" s="110"/>
      <c r="D112" s="110"/>
      <c r="E112" s="110">
        <v>2480.6</v>
      </c>
      <c r="F112" s="169"/>
    </row>
    <row r="113" spans="1:6">
      <c r="A113" s="141" t="s">
        <v>145</v>
      </c>
      <c r="B113" s="120" t="s">
        <v>146</v>
      </c>
      <c r="C113" s="110"/>
      <c r="D113" s="110"/>
      <c r="E113" s="110">
        <v>19.239999999999998</v>
      </c>
      <c r="F113" s="169"/>
    </row>
    <row r="114" spans="1:6">
      <c r="A114" s="141" t="s">
        <v>149</v>
      </c>
      <c r="B114" s="120" t="s">
        <v>150</v>
      </c>
      <c r="C114" s="110"/>
      <c r="D114" s="110"/>
      <c r="E114" s="110">
        <v>24055.040000000001</v>
      </c>
      <c r="F114" s="169"/>
    </row>
    <row r="115" spans="1:6">
      <c r="A115" s="141" t="s">
        <v>151</v>
      </c>
      <c r="B115" s="120" t="s">
        <v>140</v>
      </c>
      <c r="C115" s="110"/>
      <c r="D115" s="110"/>
      <c r="E115" s="110">
        <v>5335.63</v>
      </c>
      <c r="F115" s="169"/>
    </row>
    <row r="116" spans="1:6">
      <c r="A116" s="140" t="s">
        <v>152</v>
      </c>
      <c r="B116" s="120" t="s">
        <v>153</v>
      </c>
      <c r="C116" s="170">
        <v>398</v>
      </c>
      <c r="D116" s="170">
        <v>4148</v>
      </c>
      <c r="E116" s="170">
        <v>4071.34</v>
      </c>
      <c r="F116" s="169">
        <f t="shared" ref="F105:F168" si="23">+(E116/D116)*100</f>
        <v>98.15188042430087</v>
      </c>
    </row>
    <row r="117" spans="1:6">
      <c r="A117" s="141" t="s">
        <v>156</v>
      </c>
      <c r="B117" s="120" t="s">
        <v>157</v>
      </c>
      <c r="C117" s="110"/>
      <c r="D117" s="110"/>
      <c r="E117" s="110">
        <v>441.88</v>
      </c>
      <c r="F117" s="169"/>
    </row>
    <row r="118" spans="1:6">
      <c r="A118" s="141" t="s">
        <v>158</v>
      </c>
      <c r="B118" s="120" t="s">
        <v>159</v>
      </c>
      <c r="C118" s="110"/>
      <c r="D118" s="110"/>
      <c r="E118" s="110">
        <v>3629.46</v>
      </c>
      <c r="F118" s="169"/>
    </row>
    <row r="119" spans="1:6" ht="25.5">
      <c r="A119" s="140" t="s">
        <v>191</v>
      </c>
      <c r="B119" s="120" t="s">
        <v>192</v>
      </c>
      <c r="C119" s="170">
        <v>3982</v>
      </c>
      <c r="D119" s="170">
        <v>982</v>
      </c>
      <c r="E119" s="170"/>
      <c r="F119" s="169">
        <f t="shared" si="23"/>
        <v>0</v>
      </c>
    </row>
    <row r="120" spans="1:6">
      <c r="A120" s="140" t="s">
        <v>205</v>
      </c>
      <c r="B120" s="120" t="s">
        <v>206</v>
      </c>
      <c r="C120" s="170">
        <v>47779</v>
      </c>
      <c r="D120" s="170">
        <v>36479</v>
      </c>
      <c r="E120" s="170">
        <v>14369.19</v>
      </c>
      <c r="F120" s="169">
        <f t="shared" si="23"/>
        <v>39.390306751829826</v>
      </c>
    </row>
    <row r="121" spans="1:6">
      <c r="A121" s="141" t="s">
        <v>209</v>
      </c>
      <c r="B121" s="120" t="s">
        <v>210</v>
      </c>
      <c r="C121" s="110"/>
      <c r="D121" s="110"/>
      <c r="E121" s="110">
        <v>11605.24</v>
      </c>
      <c r="F121" s="169"/>
    </row>
    <row r="122" spans="1:6">
      <c r="A122" s="141" t="s">
        <v>211</v>
      </c>
      <c r="B122" s="120" t="s">
        <v>212</v>
      </c>
      <c r="C122" s="110"/>
      <c r="D122" s="110"/>
      <c r="E122" s="110">
        <v>687.76</v>
      </c>
      <c r="F122" s="169"/>
    </row>
    <row r="123" spans="1:6">
      <c r="A123" s="141" t="s">
        <v>213</v>
      </c>
      <c r="B123" s="120" t="s">
        <v>214</v>
      </c>
      <c r="C123" s="110"/>
      <c r="D123" s="110"/>
      <c r="E123" s="110">
        <v>2076.19</v>
      </c>
      <c r="F123" s="169"/>
    </row>
    <row r="124" spans="1:6" ht="25.5">
      <c r="A124" s="137" t="s">
        <v>272</v>
      </c>
      <c r="B124" s="138" t="s">
        <v>273</v>
      </c>
      <c r="C124" s="167">
        <f>+C125+C131+C137</f>
        <v>18986169</v>
      </c>
      <c r="D124" s="167">
        <f t="shared" ref="D124:E124" si="24">+D125+D131+D137</f>
        <v>19044319</v>
      </c>
      <c r="E124" s="167">
        <f t="shared" si="24"/>
        <v>14590659.549999999</v>
      </c>
      <c r="F124" s="173">
        <f t="shared" si="23"/>
        <v>76.614236245465108</v>
      </c>
    </row>
    <row r="125" spans="1:6">
      <c r="A125" s="121" t="s">
        <v>244</v>
      </c>
      <c r="B125" s="120" t="s">
        <v>245</v>
      </c>
      <c r="C125" s="170">
        <f>+C126+C128</f>
        <v>199068</v>
      </c>
      <c r="D125" s="170">
        <f t="shared" ref="D125:E125" si="25">+D126+D128</f>
        <v>257218</v>
      </c>
      <c r="E125" s="170">
        <f t="shared" si="25"/>
        <v>231006</v>
      </c>
      <c r="F125" s="169">
        <f t="shared" si="23"/>
        <v>89.809422357688803</v>
      </c>
    </row>
    <row r="126" spans="1:6">
      <c r="A126" s="140" t="s">
        <v>160</v>
      </c>
      <c r="B126" s="120" t="s">
        <v>161</v>
      </c>
      <c r="C126" s="170">
        <v>93024</v>
      </c>
      <c r="D126" s="170">
        <v>126146</v>
      </c>
      <c r="E126" s="170">
        <v>111877.68</v>
      </c>
      <c r="F126" s="169">
        <f t="shared" si="23"/>
        <v>88.68904285510439</v>
      </c>
    </row>
    <row r="127" spans="1:6">
      <c r="A127" s="141" t="s">
        <v>164</v>
      </c>
      <c r="B127" s="120" t="s">
        <v>165</v>
      </c>
      <c r="C127" s="110"/>
      <c r="D127" s="110"/>
      <c r="E127" s="110">
        <v>111877.68</v>
      </c>
      <c r="F127" s="169"/>
    </row>
    <row r="128" spans="1:6">
      <c r="A128" s="140" t="s">
        <v>169</v>
      </c>
      <c r="B128" s="120" t="s">
        <v>170</v>
      </c>
      <c r="C128" s="170">
        <v>106044</v>
      </c>
      <c r="D128" s="170">
        <v>131072</v>
      </c>
      <c r="E128" s="170">
        <v>119128.32000000001</v>
      </c>
      <c r="F128" s="169">
        <f t="shared" si="23"/>
        <v>90.8876953125</v>
      </c>
    </row>
    <row r="129" spans="1:6">
      <c r="A129" s="141" t="s">
        <v>173</v>
      </c>
      <c r="B129" s="120" t="s">
        <v>174</v>
      </c>
      <c r="C129" s="110"/>
      <c r="D129" s="110"/>
      <c r="E129" s="110">
        <v>87279.59</v>
      </c>
      <c r="F129" s="169"/>
    </row>
    <row r="130" spans="1:6" ht="25.5">
      <c r="A130" s="141" t="s">
        <v>179</v>
      </c>
      <c r="B130" s="120" t="s">
        <v>180</v>
      </c>
      <c r="C130" s="110"/>
      <c r="D130" s="110"/>
      <c r="E130" s="110">
        <v>31848.73</v>
      </c>
      <c r="F130" s="169"/>
    </row>
    <row r="131" spans="1:6">
      <c r="A131" s="121" t="s">
        <v>246</v>
      </c>
      <c r="B131" s="120" t="s">
        <v>247</v>
      </c>
      <c r="C131" s="170">
        <f>+C132+C134</f>
        <v>2818065</v>
      </c>
      <c r="D131" s="170">
        <f t="shared" ref="D131:E131" si="26">+D132+D134</f>
        <v>2818065</v>
      </c>
      <c r="E131" s="170">
        <f t="shared" si="26"/>
        <v>2154677.6800000002</v>
      </c>
      <c r="F131" s="169">
        <f t="shared" si="23"/>
        <v>76.459474142718491</v>
      </c>
    </row>
    <row r="132" spans="1:6">
      <c r="A132" s="140" t="s">
        <v>160</v>
      </c>
      <c r="B132" s="120" t="s">
        <v>161</v>
      </c>
      <c r="C132" s="170">
        <v>1307972</v>
      </c>
      <c r="D132" s="170">
        <v>1307972</v>
      </c>
      <c r="E132" s="170">
        <v>988613.1</v>
      </c>
      <c r="F132" s="169">
        <f t="shared" si="23"/>
        <v>75.58365928322624</v>
      </c>
    </row>
    <row r="133" spans="1:6">
      <c r="A133" s="141" t="s">
        <v>164</v>
      </c>
      <c r="B133" s="120" t="s">
        <v>165</v>
      </c>
      <c r="C133" s="110"/>
      <c r="D133" s="110"/>
      <c r="E133" s="110">
        <v>988613.1</v>
      </c>
      <c r="F133" s="169"/>
    </row>
    <row r="134" spans="1:6">
      <c r="A134" s="140" t="s">
        <v>169</v>
      </c>
      <c r="B134" s="120" t="s">
        <v>170</v>
      </c>
      <c r="C134" s="170">
        <v>1510093</v>
      </c>
      <c r="D134" s="170">
        <v>1510093</v>
      </c>
      <c r="E134" s="170">
        <v>1166064.58</v>
      </c>
      <c r="F134" s="169">
        <f t="shared" si="23"/>
        <v>77.218064053008661</v>
      </c>
    </row>
    <row r="135" spans="1:6">
      <c r="A135" s="141" t="s">
        <v>173</v>
      </c>
      <c r="B135" s="120" t="s">
        <v>174</v>
      </c>
      <c r="C135" s="110"/>
      <c r="D135" s="110"/>
      <c r="E135" s="110">
        <v>782945.13</v>
      </c>
      <c r="F135" s="169"/>
    </row>
    <row r="136" spans="1:6" ht="25.5">
      <c r="A136" s="141" t="s">
        <v>179</v>
      </c>
      <c r="B136" s="120" t="s">
        <v>180</v>
      </c>
      <c r="C136" s="110"/>
      <c r="D136" s="110"/>
      <c r="E136" s="110">
        <v>383119.45</v>
      </c>
      <c r="F136" s="169"/>
    </row>
    <row r="137" spans="1:6">
      <c r="A137" s="121" t="s">
        <v>252</v>
      </c>
      <c r="B137" s="120" t="s">
        <v>253</v>
      </c>
      <c r="C137" s="170">
        <f>+C138+C140</f>
        <v>15969036</v>
      </c>
      <c r="D137" s="170">
        <f t="shared" ref="D137:E137" si="27">+D138+D140</f>
        <v>15969036</v>
      </c>
      <c r="E137" s="170">
        <f t="shared" si="27"/>
        <v>12204975.869999999</v>
      </c>
      <c r="F137" s="169">
        <f t="shared" si="23"/>
        <v>76.429008426056527</v>
      </c>
    </row>
    <row r="138" spans="1:6">
      <c r="A138" s="140" t="s">
        <v>160</v>
      </c>
      <c r="B138" s="120" t="s">
        <v>161</v>
      </c>
      <c r="C138" s="170">
        <v>7429320</v>
      </c>
      <c r="D138" s="170">
        <v>7429320</v>
      </c>
      <c r="E138" s="170">
        <v>5602134.5199999996</v>
      </c>
      <c r="F138" s="169">
        <f t="shared" si="23"/>
        <v>75.405750728195841</v>
      </c>
    </row>
    <row r="139" spans="1:6" ht="25.5">
      <c r="A139" s="141" t="s">
        <v>168</v>
      </c>
      <c r="B139" s="120" t="s">
        <v>167</v>
      </c>
      <c r="C139" s="110"/>
      <c r="D139" s="110"/>
      <c r="E139" s="110">
        <v>5602134.5199999996</v>
      </c>
      <c r="F139" s="169"/>
    </row>
    <row r="140" spans="1:6">
      <c r="A140" s="140" t="s">
        <v>169</v>
      </c>
      <c r="B140" s="120" t="s">
        <v>170</v>
      </c>
      <c r="C140" s="170">
        <v>8539716</v>
      </c>
      <c r="D140" s="170">
        <v>8539716</v>
      </c>
      <c r="E140" s="170">
        <v>6602841.3499999996</v>
      </c>
      <c r="F140" s="169">
        <f t="shared" si="23"/>
        <v>77.319214713931942</v>
      </c>
    </row>
    <row r="141" spans="1:6">
      <c r="A141" s="141" t="s">
        <v>183</v>
      </c>
      <c r="B141" s="120" t="s">
        <v>184</v>
      </c>
      <c r="C141" s="110"/>
      <c r="D141" s="110"/>
      <c r="E141" s="110">
        <v>6602841.3499999996</v>
      </c>
      <c r="F141" s="169"/>
    </row>
    <row r="142" spans="1:6">
      <c r="A142" s="137" t="s">
        <v>274</v>
      </c>
      <c r="B142" s="138" t="s">
        <v>275</v>
      </c>
      <c r="C142" s="167">
        <f>+C143+C150+C160</f>
        <v>194112</v>
      </c>
      <c r="D142" s="167">
        <f t="shared" ref="D142:E142" si="28">+D143+D150+D160</f>
        <v>143762</v>
      </c>
      <c r="E142" s="167">
        <f t="shared" si="28"/>
        <v>69670.34</v>
      </c>
      <c r="F142" s="168">
        <f t="shared" si="23"/>
        <v>48.462277931581362</v>
      </c>
    </row>
    <row r="143" spans="1:6">
      <c r="A143" s="121" t="s">
        <v>244</v>
      </c>
      <c r="B143" s="120" t="s">
        <v>245</v>
      </c>
      <c r="C143" s="170">
        <f>+C144+C148</f>
        <v>129406</v>
      </c>
      <c r="D143" s="170">
        <f t="shared" ref="D143:E143" si="29">+D144+D148</f>
        <v>79056</v>
      </c>
      <c r="E143" s="170">
        <f t="shared" si="29"/>
        <v>15997.55</v>
      </c>
      <c r="F143" s="169">
        <f t="shared" si="23"/>
        <v>20.235718984011335</v>
      </c>
    </row>
    <row r="144" spans="1:6">
      <c r="A144" s="140" t="s">
        <v>96</v>
      </c>
      <c r="B144" s="120" t="s">
        <v>97</v>
      </c>
      <c r="C144" s="170">
        <v>121443</v>
      </c>
      <c r="D144" s="170">
        <v>71343</v>
      </c>
      <c r="E144" s="170">
        <v>8393.7999999999993</v>
      </c>
      <c r="F144" s="169">
        <f t="shared" si="23"/>
        <v>11.765414967130623</v>
      </c>
    </row>
    <row r="145" spans="1:6">
      <c r="A145" s="141" t="s">
        <v>122</v>
      </c>
      <c r="B145" s="120" t="s">
        <v>123</v>
      </c>
      <c r="C145" s="110"/>
      <c r="D145" s="110"/>
      <c r="E145" s="110">
        <v>5963.66</v>
      </c>
      <c r="F145" s="169"/>
    </row>
    <row r="146" spans="1:6">
      <c r="A146" s="141" t="s">
        <v>126</v>
      </c>
      <c r="B146" s="120" t="s">
        <v>127</v>
      </c>
      <c r="C146" s="110"/>
      <c r="D146" s="110"/>
      <c r="E146" s="110">
        <v>321.2</v>
      </c>
      <c r="F146" s="169"/>
    </row>
    <row r="147" spans="1:6">
      <c r="A147" s="141" t="s">
        <v>138</v>
      </c>
      <c r="B147" s="120" t="s">
        <v>137</v>
      </c>
      <c r="C147" s="110"/>
      <c r="D147" s="110"/>
      <c r="E147" s="110">
        <v>2108.94</v>
      </c>
      <c r="F147" s="169"/>
    </row>
    <row r="148" spans="1:6">
      <c r="A148" s="140" t="s">
        <v>169</v>
      </c>
      <c r="B148" s="120" t="s">
        <v>170</v>
      </c>
      <c r="C148" s="170">
        <v>7963</v>
      </c>
      <c r="D148" s="170">
        <v>7713</v>
      </c>
      <c r="E148" s="170">
        <v>7603.75</v>
      </c>
      <c r="F148" s="169">
        <f t="shared" si="23"/>
        <v>98.583560223000134</v>
      </c>
    </row>
    <row r="149" spans="1:6" ht="25.5">
      <c r="A149" s="141" t="s">
        <v>187</v>
      </c>
      <c r="B149" s="120" t="s">
        <v>188</v>
      </c>
      <c r="C149" s="110"/>
      <c r="D149" s="110"/>
      <c r="E149" s="110">
        <v>7603.75</v>
      </c>
      <c r="F149" s="169"/>
    </row>
    <row r="150" spans="1:6">
      <c r="A150" s="121" t="s">
        <v>246</v>
      </c>
      <c r="B150" s="120" t="s">
        <v>247</v>
      </c>
      <c r="C150" s="170">
        <f>+C151+C155</f>
        <v>5900</v>
      </c>
      <c r="D150" s="170">
        <f t="shared" ref="D150:E150" si="30">+D151+D155</f>
        <v>5900</v>
      </c>
      <c r="E150" s="170">
        <f t="shared" si="30"/>
        <v>4361.8999999999996</v>
      </c>
      <c r="F150" s="169">
        <f t="shared" si="23"/>
        <v>73.930508474576257</v>
      </c>
    </row>
    <row r="151" spans="1:6">
      <c r="A151" s="140" t="s">
        <v>81</v>
      </c>
      <c r="B151" s="120" t="s">
        <v>82</v>
      </c>
      <c r="C151" s="170">
        <v>3021</v>
      </c>
      <c r="D151" s="170">
        <v>3021</v>
      </c>
      <c r="E151" s="170">
        <v>2378.46</v>
      </c>
      <c r="F151" s="169">
        <f t="shared" si="23"/>
        <v>78.730883813306846</v>
      </c>
    </row>
    <row r="152" spans="1:6">
      <c r="A152" s="141" t="s">
        <v>85</v>
      </c>
      <c r="B152" s="120" t="s">
        <v>86</v>
      </c>
      <c r="C152" s="110"/>
      <c r="D152" s="110"/>
      <c r="E152" s="110">
        <v>1930.25</v>
      </c>
      <c r="F152" s="169"/>
    </row>
    <row r="153" spans="1:6">
      <c r="A153" s="141" t="s">
        <v>91</v>
      </c>
      <c r="B153" s="120" t="s">
        <v>90</v>
      </c>
      <c r="C153" s="110"/>
      <c r="D153" s="110"/>
      <c r="E153" s="110">
        <v>129.72</v>
      </c>
      <c r="F153" s="169"/>
    </row>
    <row r="154" spans="1:6">
      <c r="A154" s="141" t="s">
        <v>94</v>
      </c>
      <c r="B154" s="120" t="s">
        <v>95</v>
      </c>
      <c r="C154" s="110"/>
      <c r="D154" s="110"/>
      <c r="E154" s="110">
        <v>318.49</v>
      </c>
      <c r="F154" s="169"/>
    </row>
    <row r="155" spans="1:6">
      <c r="A155" s="140" t="s">
        <v>96</v>
      </c>
      <c r="B155" s="120" t="s">
        <v>97</v>
      </c>
      <c r="C155" s="170">
        <v>2879</v>
      </c>
      <c r="D155" s="170">
        <v>2879</v>
      </c>
      <c r="E155" s="170">
        <v>1983.44</v>
      </c>
      <c r="F155" s="169">
        <f t="shared" si="23"/>
        <v>68.893365751997223</v>
      </c>
    </row>
    <row r="156" spans="1:6">
      <c r="A156" s="141" t="s">
        <v>108</v>
      </c>
      <c r="B156" s="120" t="s">
        <v>109</v>
      </c>
      <c r="C156" s="110"/>
      <c r="D156" s="110"/>
      <c r="E156" s="110">
        <v>651.92999999999995</v>
      </c>
      <c r="F156" s="169"/>
    </row>
    <row r="157" spans="1:6">
      <c r="A157" s="141" t="s">
        <v>122</v>
      </c>
      <c r="B157" s="120" t="s">
        <v>123</v>
      </c>
      <c r="C157" s="110"/>
      <c r="D157" s="110"/>
      <c r="E157" s="110">
        <v>1017.5</v>
      </c>
      <c r="F157" s="169"/>
    </row>
    <row r="158" spans="1:6">
      <c r="A158" s="141" t="s">
        <v>126</v>
      </c>
      <c r="B158" s="120" t="s">
        <v>127</v>
      </c>
      <c r="C158" s="110"/>
      <c r="D158" s="110"/>
      <c r="E158" s="110">
        <v>198.96</v>
      </c>
      <c r="F158" s="169"/>
    </row>
    <row r="159" spans="1:6">
      <c r="A159" s="141" t="s">
        <v>138</v>
      </c>
      <c r="B159" s="120" t="s">
        <v>137</v>
      </c>
      <c r="C159" s="110"/>
      <c r="D159" s="110"/>
      <c r="E159" s="110">
        <v>115.05</v>
      </c>
      <c r="F159" s="169"/>
    </row>
    <row r="160" spans="1:6">
      <c r="A160" s="121" t="s">
        <v>250</v>
      </c>
      <c r="B160" s="120" t="s">
        <v>251</v>
      </c>
      <c r="C160" s="170">
        <f>+C161+C165+C170</f>
        <v>58806</v>
      </c>
      <c r="D160" s="170">
        <f t="shared" ref="D160:E160" si="31">+D161+D165+D170</f>
        <v>58806</v>
      </c>
      <c r="E160" s="170">
        <f t="shared" si="31"/>
        <v>49310.89</v>
      </c>
      <c r="F160" s="169">
        <f t="shared" si="23"/>
        <v>83.853501343400325</v>
      </c>
    </row>
    <row r="161" spans="1:6">
      <c r="A161" s="140" t="s">
        <v>81</v>
      </c>
      <c r="B161" s="120" t="s">
        <v>82</v>
      </c>
      <c r="C161" s="170">
        <v>2388</v>
      </c>
      <c r="D161" s="170">
        <v>2388</v>
      </c>
      <c r="E161" s="170">
        <v>1880.21</v>
      </c>
      <c r="F161" s="169">
        <f t="shared" si="23"/>
        <v>78.735762144053595</v>
      </c>
    </row>
    <row r="162" spans="1:6">
      <c r="A162" s="141" t="s">
        <v>85</v>
      </c>
      <c r="B162" s="120" t="s">
        <v>86</v>
      </c>
      <c r="C162" s="110"/>
      <c r="D162" s="110"/>
      <c r="E162" s="110">
        <v>1525.89</v>
      </c>
      <c r="F162" s="169"/>
    </row>
    <row r="163" spans="1:6">
      <c r="A163" s="141" t="s">
        <v>91</v>
      </c>
      <c r="B163" s="120" t="s">
        <v>90</v>
      </c>
      <c r="C163" s="110"/>
      <c r="D163" s="110"/>
      <c r="E163" s="110">
        <v>102.55</v>
      </c>
      <c r="F163" s="169"/>
    </row>
    <row r="164" spans="1:6">
      <c r="A164" s="141" t="s">
        <v>94</v>
      </c>
      <c r="B164" s="120" t="s">
        <v>95</v>
      </c>
      <c r="C164" s="110"/>
      <c r="D164" s="110"/>
      <c r="E164" s="110">
        <v>251.77</v>
      </c>
      <c r="F164" s="169"/>
    </row>
    <row r="165" spans="1:6">
      <c r="A165" s="140" t="s">
        <v>96</v>
      </c>
      <c r="B165" s="120" t="s">
        <v>97</v>
      </c>
      <c r="C165" s="170">
        <v>1570</v>
      </c>
      <c r="D165" s="170">
        <v>1570</v>
      </c>
      <c r="E165" s="170">
        <v>1567.98</v>
      </c>
      <c r="F165" s="169">
        <f t="shared" si="23"/>
        <v>99.87133757961783</v>
      </c>
    </row>
    <row r="166" spans="1:6">
      <c r="A166" s="141" t="s">
        <v>108</v>
      </c>
      <c r="B166" s="120" t="s">
        <v>109</v>
      </c>
      <c r="C166" s="110"/>
      <c r="D166" s="110"/>
      <c r="E166" s="110">
        <v>515.37</v>
      </c>
      <c r="F166" s="169"/>
    </row>
    <row r="167" spans="1:6">
      <c r="A167" s="141" t="s">
        <v>122</v>
      </c>
      <c r="B167" s="120" t="s">
        <v>123</v>
      </c>
      <c r="C167" s="110"/>
      <c r="D167" s="110"/>
      <c r="E167" s="110">
        <v>804.35</v>
      </c>
      <c r="F167" s="169"/>
    </row>
    <row r="168" spans="1:6">
      <c r="A168" s="141" t="s">
        <v>126</v>
      </c>
      <c r="B168" s="120" t="s">
        <v>127</v>
      </c>
      <c r="C168" s="110"/>
      <c r="D168" s="110"/>
      <c r="E168" s="110">
        <v>157.29</v>
      </c>
      <c r="F168" s="169"/>
    </row>
    <row r="169" spans="1:6">
      <c r="A169" s="141" t="s">
        <v>138</v>
      </c>
      <c r="B169" s="120" t="s">
        <v>137</v>
      </c>
      <c r="C169" s="110"/>
      <c r="D169" s="110"/>
      <c r="E169" s="110">
        <v>90.97</v>
      </c>
      <c r="F169" s="169"/>
    </row>
    <row r="170" spans="1:6">
      <c r="A170" s="140" t="s">
        <v>169</v>
      </c>
      <c r="B170" s="120" t="s">
        <v>170</v>
      </c>
      <c r="C170" s="170">
        <v>54848</v>
      </c>
      <c r="D170" s="170">
        <v>54848</v>
      </c>
      <c r="E170" s="170">
        <v>45862.7</v>
      </c>
      <c r="F170" s="169">
        <f t="shared" ref="F169:F178" si="32">+(E170/D170)*100</f>
        <v>83.617816511085181</v>
      </c>
    </row>
    <row r="171" spans="1:6" ht="25.5">
      <c r="A171" s="141" t="s">
        <v>189</v>
      </c>
      <c r="B171" s="120" t="s">
        <v>190</v>
      </c>
      <c r="C171" s="110"/>
      <c r="D171" s="110"/>
      <c r="E171" s="110">
        <v>45862.7</v>
      </c>
      <c r="F171" s="169"/>
    </row>
    <row r="172" spans="1:6" ht="25.5">
      <c r="A172" s="137" t="s">
        <v>276</v>
      </c>
      <c r="B172" s="138" t="s">
        <v>277</v>
      </c>
      <c r="C172" s="167">
        <f>+C173</f>
        <v>2654456</v>
      </c>
      <c r="D172" s="167">
        <f t="shared" ref="D172:E172" si="33">+D173</f>
        <v>2654456</v>
      </c>
      <c r="E172" s="167">
        <f t="shared" si="33"/>
        <v>2604048.08</v>
      </c>
      <c r="F172" s="173">
        <f t="shared" si="32"/>
        <v>98.101007513403886</v>
      </c>
    </row>
    <row r="173" spans="1:6">
      <c r="A173" s="121" t="s">
        <v>244</v>
      </c>
      <c r="B173" s="120" t="s">
        <v>245</v>
      </c>
      <c r="C173" s="170">
        <f>+C174</f>
        <v>2654456</v>
      </c>
      <c r="D173" s="170">
        <f t="shared" ref="D173:E173" si="34">+D174</f>
        <v>2654456</v>
      </c>
      <c r="E173" s="170">
        <f t="shared" si="34"/>
        <v>2604048.08</v>
      </c>
      <c r="F173" s="169">
        <f t="shared" si="32"/>
        <v>98.101007513403886</v>
      </c>
    </row>
    <row r="174" spans="1:6">
      <c r="A174" s="140" t="s">
        <v>169</v>
      </c>
      <c r="B174" s="120" t="s">
        <v>170</v>
      </c>
      <c r="C174" s="170">
        <v>2654456</v>
      </c>
      <c r="D174" s="170">
        <v>2654456</v>
      </c>
      <c r="E174" s="170">
        <v>2604048.08</v>
      </c>
      <c r="F174" s="169">
        <f t="shared" si="32"/>
        <v>98.101007513403886</v>
      </c>
    </row>
    <row r="175" spans="1:6">
      <c r="A175" s="141" t="s">
        <v>175</v>
      </c>
      <c r="B175" s="120" t="s">
        <v>176</v>
      </c>
      <c r="C175" s="110"/>
      <c r="D175" s="110"/>
      <c r="E175" s="110">
        <v>2604048.08</v>
      </c>
      <c r="F175" s="169"/>
    </row>
    <row r="176" spans="1:6">
      <c r="A176" s="137" t="s">
        <v>278</v>
      </c>
      <c r="B176" s="138" t="s">
        <v>279</v>
      </c>
      <c r="C176" s="167">
        <f>+C177</f>
        <v>781200</v>
      </c>
      <c r="D176" s="167">
        <f>+D177</f>
        <v>607140</v>
      </c>
      <c r="E176" s="167">
        <f>+E177</f>
        <v>86705.4</v>
      </c>
      <c r="F176" s="168">
        <f t="shared" si="32"/>
        <v>14.28095661626643</v>
      </c>
    </row>
    <row r="177" spans="1:6">
      <c r="A177" s="121" t="s">
        <v>244</v>
      </c>
      <c r="B177" s="120" t="s">
        <v>245</v>
      </c>
      <c r="C177" s="170">
        <f>+C178</f>
        <v>781200</v>
      </c>
      <c r="D177" s="170">
        <f t="shared" ref="D177:E177" si="35">+D178</f>
        <v>607140</v>
      </c>
      <c r="E177" s="170">
        <f t="shared" si="35"/>
        <v>86705.4</v>
      </c>
      <c r="F177" s="169">
        <f t="shared" si="32"/>
        <v>14.28095661626643</v>
      </c>
    </row>
    <row r="178" spans="1:6">
      <c r="A178" s="140" t="s">
        <v>169</v>
      </c>
      <c r="B178" s="120" t="s">
        <v>170</v>
      </c>
      <c r="C178" s="170">
        <v>781200</v>
      </c>
      <c r="D178" s="170">
        <v>607140</v>
      </c>
      <c r="E178" s="170">
        <v>86705.4</v>
      </c>
      <c r="F178" s="169">
        <f t="shared" si="32"/>
        <v>14.28095661626643</v>
      </c>
    </row>
    <row r="179" spans="1:6">
      <c r="A179" s="141" t="s">
        <v>173</v>
      </c>
      <c r="B179" s="120" t="s">
        <v>174</v>
      </c>
      <c r="C179" s="110"/>
      <c r="D179" s="110"/>
      <c r="E179" s="110">
        <v>86705.4</v>
      </c>
      <c r="F179" s="125"/>
    </row>
    <row r="180" spans="1:6">
      <c r="C180" s="44"/>
      <c r="D180" s="44"/>
      <c r="E180" s="44"/>
      <c r="F180" s="44"/>
    </row>
  </sheetData>
  <mergeCells count="6">
    <mergeCell ref="A10:B10"/>
    <mergeCell ref="A6:F6"/>
    <mergeCell ref="A7:F7"/>
    <mergeCell ref="A2:I2"/>
    <mergeCell ref="A4:I4"/>
    <mergeCell ref="A9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autoPageBreaks="0"/>
  </sheetPr>
  <dimension ref="A1:M315"/>
  <sheetViews>
    <sheetView zoomScaleNormal="100" workbookViewId="0">
      <selection activeCell="B2" sqref="B2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9.83203125" style="2" bestFit="1" customWidth="1"/>
    <col min="5" max="5" width="18.83203125" style="2" bestFit="1" customWidth="1"/>
    <col min="6" max="6" width="18.1640625" style="2" bestFit="1" customWidth="1"/>
    <col min="7" max="7" width="18.5" style="2" bestFit="1" customWidth="1"/>
    <col min="8" max="8" width="17.33203125" style="2" bestFit="1" customWidth="1"/>
    <col min="9" max="10" width="18.6640625" style="2" bestFit="1" customWidth="1"/>
    <col min="11" max="11" width="15" style="2" bestFit="1" customWidth="1"/>
    <col min="12" max="12" width="18.6640625" style="2" bestFit="1" customWidth="1"/>
    <col min="13" max="13" width="10.1640625" style="2" bestFit="1" customWidth="1"/>
    <col min="14" max="16384" width="9.33203125" style="2"/>
  </cols>
  <sheetData>
    <row r="1" spans="1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3" ht="33.75">
      <c r="B2" s="4" t="s">
        <v>5</v>
      </c>
      <c r="C2" s="4" t="s">
        <v>5</v>
      </c>
      <c r="D2" s="15" t="s">
        <v>48</v>
      </c>
      <c r="E2" s="15" t="s">
        <v>43</v>
      </c>
      <c r="F2" s="15" t="s">
        <v>40</v>
      </c>
      <c r="G2" s="15" t="s">
        <v>49</v>
      </c>
      <c r="H2" s="15" t="s">
        <v>41</v>
      </c>
      <c r="I2" s="15" t="s">
        <v>42</v>
      </c>
      <c r="J2"/>
      <c r="K2"/>
      <c r="L2"/>
      <c r="M2"/>
    </row>
    <row r="3" spans="1:13">
      <c r="B3" s="4" t="s">
        <v>53</v>
      </c>
      <c r="C3" s="4" t="s">
        <v>5</v>
      </c>
      <c r="D3" s="5" t="s">
        <v>6</v>
      </c>
      <c r="E3" s="5" t="s">
        <v>6</v>
      </c>
      <c r="F3" s="5" t="s">
        <v>6</v>
      </c>
      <c r="G3" s="5" t="s">
        <v>6</v>
      </c>
      <c r="H3" s="5" t="s">
        <v>5</v>
      </c>
      <c r="I3" s="5" t="s">
        <v>5</v>
      </c>
      <c r="J3"/>
      <c r="K3"/>
      <c r="L3"/>
      <c r="M3"/>
    </row>
    <row r="4" spans="1:13">
      <c r="A4"/>
      <c r="B4" s="8" t="s">
        <v>54</v>
      </c>
      <c r="C4" s="8" t="s">
        <v>5</v>
      </c>
      <c r="D4" s="40">
        <v>14043168.460000001</v>
      </c>
      <c r="E4" s="41">
        <v>18088170</v>
      </c>
      <c r="F4" s="41">
        <v>18088170</v>
      </c>
      <c r="G4" s="40">
        <v>14466260.859999999</v>
      </c>
      <c r="H4" s="40">
        <v>103.012798722775</v>
      </c>
      <c r="I4" s="40">
        <v>79.976364994358207</v>
      </c>
      <c r="J4"/>
      <c r="K4"/>
      <c r="L4"/>
      <c r="M4"/>
    </row>
    <row r="5" spans="1:13">
      <c r="A5"/>
      <c r="B5" s="17" t="s">
        <v>55</v>
      </c>
      <c r="C5" s="19" t="s">
        <v>56</v>
      </c>
      <c r="D5" s="20">
        <v>14043168.460000001</v>
      </c>
      <c r="E5" s="7">
        <v>18088170</v>
      </c>
      <c r="F5" s="7">
        <v>18088170</v>
      </c>
      <c r="G5" s="20">
        <v>14466260.859999999</v>
      </c>
      <c r="H5" s="20">
        <v>103.012798722775</v>
      </c>
      <c r="I5" s="20">
        <v>79.976364994358207</v>
      </c>
      <c r="J5"/>
      <c r="K5"/>
      <c r="L5"/>
      <c r="M5"/>
    </row>
    <row r="6" spans="1:13">
      <c r="A6"/>
      <c r="B6"/>
      <c r="C6"/>
      <c r="D6"/>
      <c r="E6"/>
      <c r="F6"/>
      <c r="G6"/>
      <c r="H6"/>
      <c r="I6"/>
      <c r="J6"/>
      <c r="K6"/>
      <c r="L6"/>
      <c r="M6"/>
    </row>
    <row r="7" spans="1:13">
      <c r="A7"/>
      <c r="B7"/>
      <c r="C7"/>
      <c r="D7"/>
      <c r="E7"/>
      <c r="F7"/>
      <c r="G7"/>
      <c r="H7"/>
      <c r="I7"/>
      <c r="J7"/>
      <c r="K7"/>
      <c r="L7"/>
      <c r="M7"/>
    </row>
    <row r="8" spans="1:13">
      <c r="A8"/>
      <c r="B8"/>
      <c r="C8"/>
      <c r="D8"/>
      <c r="E8"/>
      <c r="F8"/>
      <c r="G8"/>
      <c r="H8"/>
      <c r="I8"/>
      <c r="J8"/>
      <c r="K8"/>
      <c r="L8"/>
      <c r="M8"/>
    </row>
    <row r="9" spans="1:13">
      <c r="A9"/>
      <c r="B9"/>
      <c r="C9"/>
      <c r="D9"/>
      <c r="E9"/>
      <c r="F9"/>
      <c r="G9"/>
      <c r="H9"/>
      <c r="I9"/>
      <c r="J9"/>
      <c r="K9"/>
      <c r="L9"/>
      <c r="M9"/>
    </row>
    <row r="10" spans="1:13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>
      <c r="A21"/>
      <c r="B21"/>
      <c r="C21"/>
      <c r="D21"/>
      <c r="E21"/>
      <c r="F21"/>
      <c r="G21"/>
      <c r="H21"/>
      <c r="I21"/>
      <c r="J21"/>
      <c r="K21"/>
      <c r="L21"/>
    </row>
    <row r="22" spans="1:13">
      <c r="A22"/>
      <c r="B22"/>
      <c r="C22"/>
      <c r="D22"/>
      <c r="E22"/>
      <c r="F22"/>
      <c r="G22"/>
      <c r="H22"/>
      <c r="I22"/>
      <c r="J22"/>
    </row>
    <row r="23" spans="1:13">
      <c r="A23"/>
      <c r="B23"/>
      <c r="C23"/>
      <c r="D23"/>
      <c r="E23"/>
      <c r="F23"/>
      <c r="G23"/>
      <c r="H23"/>
      <c r="I23"/>
      <c r="J23"/>
    </row>
    <row r="24" spans="1:13">
      <c r="A24"/>
      <c r="B24"/>
      <c r="C24"/>
      <c r="D24"/>
      <c r="E24"/>
      <c r="F24"/>
      <c r="G24"/>
      <c r="H24"/>
      <c r="I24"/>
      <c r="J24"/>
    </row>
    <row r="25" spans="1:13">
      <c r="A25"/>
      <c r="B25"/>
      <c r="C25"/>
      <c r="D25"/>
      <c r="E25"/>
      <c r="F25"/>
      <c r="G25"/>
      <c r="H25"/>
      <c r="I25"/>
      <c r="J25"/>
    </row>
    <row r="26" spans="1:13">
      <c r="A26"/>
      <c r="B26"/>
      <c r="C26"/>
      <c r="D26"/>
      <c r="E26"/>
      <c r="F26"/>
      <c r="G26"/>
      <c r="H26"/>
      <c r="I26"/>
      <c r="J26"/>
    </row>
    <row r="27" spans="1:13">
      <c r="A27"/>
      <c r="B27"/>
      <c r="C27"/>
      <c r="D27"/>
      <c r="E27"/>
      <c r="F27"/>
      <c r="G27"/>
      <c r="H27"/>
      <c r="I27"/>
      <c r="J27"/>
    </row>
    <row r="28" spans="1:13">
      <c r="A28"/>
      <c r="B28"/>
      <c r="C28"/>
      <c r="D28"/>
      <c r="E28"/>
      <c r="F28"/>
      <c r="G28"/>
      <c r="H28"/>
      <c r="I28"/>
      <c r="J28"/>
    </row>
    <row r="29" spans="1:13">
      <c r="A29"/>
      <c r="B29"/>
      <c r="C29"/>
      <c r="D29"/>
      <c r="E29"/>
      <c r="F29"/>
      <c r="G29"/>
      <c r="H29"/>
      <c r="I29"/>
      <c r="J29"/>
    </row>
    <row r="30" spans="1:13">
      <c r="A30"/>
      <c r="B30"/>
      <c r="C30"/>
      <c r="D30"/>
      <c r="E30"/>
      <c r="F30"/>
      <c r="G30"/>
      <c r="H30"/>
      <c r="I30"/>
      <c r="J30"/>
    </row>
    <row r="31" spans="1:13">
      <c r="A31"/>
      <c r="B31"/>
      <c r="C31"/>
      <c r="D31"/>
      <c r="E31"/>
      <c r="F31"/>
      <c r="G31"/>
      <c r="H31"/>
      <c r="I31"/>
      <c r="J31"/>
    </row>
    <row r="32" spans="1:13">
      <c r="A32"/>
      <c r="B32"/>
      <c r="C32"/>
      <c r="D32"/>
      <c r="E32"/>
      <c r="F32"/>
      <c r="G32"/>
      <c r="H32"/>
      <c r="I32"/>
      <c r="J32"/>
    </row>
    <row r="33" spans="1:10">
      <c r="A33"/>
      <c r="B33"/>
      <c r="C33"/>
      <c r="D33"/>
      <c r="E33"/>
      <c r="F33"/>
      <c r="G33"/>
      <c r="H33"/>
      <c r="I33"/>
      <c r="J33"/>
    </row>
    <row r="34" spans="1:10">
      <c r="B34"/>
      <c r="C34"/>
      <c r="D34"/>
      <c r="E34"/>
      <c r="F34"/>
      <c r="G34"/>
      <c r="H34"/>
      <c r="I34"/>
      <c r="J34"/>
    </row>
    <row r="35" spans="1:10">
      <c r="B35"/>
      <c r="C35"/>
      <c r="D35"/>
      <c r="E35"/>
      <c r="F35"/>
      <c r="G35"/>
      <c r="H35"/>
      <c r="I35"/>
      <c r="J35"/>
    </row>
    <row r="36" spans="1:10">
      <c r="B36"/>
      <c r="C36"/>
      <c r="D36"/>
      <c r="E36"/>
      <c r="F36"/>
      <c r="G36"/>
      <c r="H36"/>
      <c r="I36"/>
      <c r="J36"/>
    </row>
    <row r="37" spans="1:10">
      <c r="B37"/>
      <c r="C37"/>
      <c r="D37"/>
      <c r="E37"/>
      <c r="F37"/>
      <c r="G37"/>
      <c r="H37"/>
      <c r="I37"/>
      <c r="J37"/>
    </row>
    <row r="38" spans="1:10">
      <c r="B38"/>
      <c r="C38"/>
      <c r="D38"/>
      <c r="E38"/>
      <c r="F38"/>
      <c r="G38"/>
      <c r="H38"/>
      <c r="I38"/>
      <c r="J38"/>
    </row>
    <row r="39" spans="1:10">
      <c r="B39"/>
      <c r="C39"/>
      <c r="D39"/>
      <c r="E39"/>
      <c r="F39"/>
      <c r="G39"/>
      <c r="H39"/>
      <c r="I39"/>
      <c r="J39"/>
    </row>
    <row r="40" spans="1:10">
      <c r="B40"/>
      <c r="C40"/>
      <c r="D40"/>
      <c r="E40"/>
      <c r="F40"/>
      <c r="G40"/>
      <c r="H40"/>
      <c r="I40"/>
      <c r="J40"/>
    </row>
    <row r="41" spans="1:10">
      <c r="B41"/>
      <c r="C41"/>
      <c r="D41"/>
      <c r="E41"/>
      <c r="F41"/>
      <c r="G41"/>
      <c r="H41"/>
      <c r="I41"/>
      <c r="J41"/>
    </row>
    <row r="42" spans="1:10">
      <c r="B42"/>
      <c r="C42"/>
      <c r="D42"/>
      <c r="E42"/>
      <c r="F42"/>
      <c r="G42"/>
      <c r="H42"/>
      <c r="I42"/>
      <c r="J42"/>
    </row>
    <row r="43" spans="1:10">
      <c r="B43"/>
      <c r="C43"/>
      <c r="D43"/>
      <c r="E43"/>
      <c r="F43"/>
      <c r="G43"/>
      <c r="H43"/>
      <c r="I43"/>
      <c r="J43"/>
    </row>
    <row r="44" spans="1:10">
      <c r="B44"/>
      <c r="C44"/>
      <c r="D44"/>
      <c r="E44"/>
      <c r="F44"/>
      <c r="G44"/>
      <c r="H44"/>
      <c r="I44"/>
      <c r="J44"/>
    </row>
    <row r="45" spans="1:10">
      <c r="B45"/>
      <c r="C45"/>
      <c r="D45"/>
      <c r="E45"/>
      <c r="F45"/>
      <c r="G45"/>
      <c r="H45"/>
      <c r="I45"/>
      <c r="J45"/>
    </row>
    <row r="46" spans="1:10">
      <c r="B46"/>
      <c r="C46"/>
      <c r="D46"/>
      <c r="E46"/>
      <c r="F46"/>
      <c r="G46"/>
      <c r="H46"/>
      <c r="I46"/>
      <c r="J46"/>
    </row>
    <row r="47" spans="1:10">
      <c r="B47"/>
      <c r="C47"/>
      <c r="D47"/>
      <c r="E47"/>
      <c r="F47"/>
      <c r="G47"/>
      <c r="H47"/>
      <c r="I47"/>
      <c r="J47"/>
    </row>
    <row r="48" spans="1:10">
      <c r="B48"/>
      <c r="C48"/>
      <c r="D48"/>
      <c r="E48"/>
      <c r="F48"/>
      <c r="G48"/>
      <c r="H48"/>
      <c r="I48"/>
      <c r="J48"/>
    </row>
    <row r="49" spans="2:10">
      <c r="B49"/>
      <c r="C49"/>
      <c r="D49"/>
      <c r="E49"/>
      <c r="F49"/>
      <c r="G49"/>
      <c r="H49"/>
      <c r="I49"/>
      <c r="J49"/>
    </row>
    <row r="50" spans="2:10">
      <c r="B50"/>
      <c r="C50"/>
      <c r="D50"/>
      <c r="E50"/>
      <c r="F50"/>
      <c r="G50"/>
      <c r="H50"/>
      <c r="I50"/>
      <c r="J50"/>
    </row>
    <row r="51" spans="2:10">
      <c r="B51"/>
      <c r="C51"/>
      <c r="D51"/>
      <c r="E51"/>
      <c r="F51"/>
      <c r="G51"/>
      <c r="H51"/>
      <c r="I51"/>
      <c r="J51"/>
    </row>
    <row r="52" spans="2:10">
      <c r="B52"/>
      <c r="C52"/>
      <c r="D52"/>
      <c r="E52"/>
      <c r="F52"/>
      <c r="G52"/>
      <c r="H52"/>
      <c r="I52"/>
      <c r="J52"/>
    </row>
    <row r="53" spans="2:10">
      <c r="B53"/>
      <c r="C53"/>
      <c r="D53"/>
      <c r="E53"/>
      <c r="F53"/>
      <c r="G53"/>
      <c r="H53"/>
      <c r="I53"/>
      <c r="J53"/>
    </row>
    <row r="54" spans="2:10">
      <c r="B54"/>
      <c r="C54"/>
      <c r="D54"/>
      <c r="E54"/>
      <c r="F54"/>
      <c r="G54"/>
      <c r="H54"/>
      <c r="I54"/>
      <c r="J54"/>
    </row>
    <row r="55" spans="2:10">
      <c r="B55"/>
      <c r="C55"/>
      <c r="D55"/>
      <c r="E55"/>
      <c r="F55"/>
      <c r="G55"/>
      <c r="H55"/>
      <c r="I55"/>
      <c r="J55"/>
    </row>
    <row r="56" spans="2:10">
      <c r="B56"/>
      <c r="C56"/>
      <c r="D56"/>
      <c r="E56"/>
      <c r="F56"/>
      <c r="G56"/>
      <c r="H56"/>
      <c r="I56"/>
      <c r="J56"/>
    </row>
    <row r="57" spans="2:10">
      <c r="B57"/>
      <c r="C57"/>
      <c r="D57"/>
      <c r="E57"/>
      <c r="F57"/>
      <c r="G57"/>
      <c r="H57"/>
      <c r="I57"/>
      <c r="J57"/>
    </row>
    <row r="58" spans="2:10">
      <c r="B58"/>
      <c r="C58"/>
      <c r="D58"/>
      <c r="E58"/>
      <c r="F58"/>
      <c r="G58"/>
      <c r="H58"/>
      <c r="I58"/>
      <c r="J58"/>
    </row>
    <row r="59" spans="2:10">
      <c r="B59"/>
      <c r="C59"/>
      <c r="D59"/>
      <c r="E59"/>
      <c r="F59"/>
      <c r="G59"/>
      <c r="H59"/>
      <c r="I59"/>
      <c r="J59"/>
    </row>
    <row r="60" spans="2:10">
      <c r="B60"/>
      <c r="C60"/>
      <c r="D60"/>
      <c r="E60"/>
      <c r="F60"/>
      <c r="G60"/>
      <c r="H60"/>
      <c r="I60"/>
      <c r="J60"/>
    </row>
    <row r="61" spans="2:10">
      <c r="B61"/>
      <c r="C61"/>
      <c r="D61"/>
      <c r="E61"/>
      <c r="F61"/>
      <c r="G61"/>
      <c r="H61"/>
      <c r="I61"/>
      <c r="J61"/>
    </row>
    <row r="62" spans="2:10">
      <c r="B62"/>
      <c r="C62"/>
      <c r="D62"/>
      <c r="E62"/>
      <c r="F62"/>
      <c r="G62"/>
      <c r="H62"/>
      <c r="I62"/>
      <c r="J62"/>
    </row>
    <row r="63" spans="2:10">
      <c r="B63"/>
      <c r="C63"/>
      <c r="D63"/>
      <c r="E63"/>
      <c r="F63"/>
      <c r="G63"/>
      <c r="H63"/>
      <c r="I63"/>
      <c r="J63"/>
    </row>
    <row r="64" spans="2:10">
      <c r="B64"/>
      <c r="C64"/>
      <c r="D64"/>
      <c r="E64"/>
      <c r="F64"/>
      <c r="G64"/>
      <c r="H64"/>
      <c r="I64"/>
      <c r="J64"/>
    </row>
    <row r="65" spans="2:10">
      <c r="B65"/>
      <c r="C65"/>
      <c r="D65"/>
      <c r="E65"/>
      <c r="F65"/>
      <c r="G65"/>
      <c r="H65"/>
      <c r="I65"/>
      <c r="J65"/>
    </row>
    <row r="66" spans="2:10">
      <c r="B66"/>
      <c r="C66"/>
      <c r="D66"/>
      <c r="E66"/>
      <c r="F66"/>
      <c r="G66"/>
      <c r="H66"/>
      <c r="I66"/>
      <c r="J66"/>
    </row>
    <row r="67" spans="2:10">
      <c r="B67"/>
      <c r="C67"/>
      <c r="D67"/>
      <c r="E67"/>
      <c r="F67"/>
      <c r="G67"/>
      <c r="H67"/>
      <c r="I67"/>
      <c r="J67"/>
    </row>
    <row r="68" spans="2:10">
      <c r="B68"/>
      <c r="C68"/>
      <c r="D68"/>
      <c r="E68"/>
      <c r="F68"/>
      <c r="G68"/>
      <c r="H68"/>
      <c r="I68"/>
      <c r="J68"/>
    </row>
    <row r="69" spans="2:10">
      <c r="B69"/>
      <c r="C69"/>
      <c r="D69"/>
      <c r="E69"/>
      <c r="F69"/>
      <c r="G69"/>
      <c r="H69"/>
      <c r="I69"/>
      <c r="J69"/>
    </row>
    <row r="70" spans="2:10">
      <c r="B70"/>
      <c r="C70"/>
      <c r="D70"/>
      <c r="E70"/>
      <c r="F70"/>
      <c r="G70"/>
      <c r="H70"/>
      <c r="I70"/>
      <c r="J70"/>
    </row>
    <row r="71" spans="2:10">
      <c r="B71"/>
      <c r="C71"/>
      <c r="D71"/>
      <c r="E71"/>
      <c r="F71"/>
      <c r="G71"/>
      <c r="H71"/>
      <c r="I71"/>
      <c r="J71"/>
    </row>
    <row r="72" spans="2:10">
      <c r="B72"/>
      <c r="C72"/>
      <c r="D72"/>
      <c r="E72"/>
      <c r="F72"/>
      <c r="G72"/>
      <c r="H72"/>
      <c r="I72"/>
      <c r="J72"/>
    </row>
    <row r="73" spans="2:10">
      <c r="B73"/>
      <c r="C73"/>
      <c r="D73"/>
      <c r="E73"/>
      <c r="F73"/>
      <c r="G73"/>
      <c r="H73"/>
      <c r="I73"/>
      <c r="J73"/>
    </row>
    <row r="74" spans="2:10">
      <c r="B74"/>
      <c r="C74"/>
      <c r="D74"/>
      <c r="E74"/>
      <c r="F74"/>
      <c r="G74"/>
      <c r="H74"/>
      <c r="I74"/>
      <c r="J74"/>
    </row>
    <row r="75" spans="2:10">
      <c r="B75"/>
      <c r="C75"/>
      <c r="D75"/>
      <c r="E75"/>
      <c r="F75"/>
      <c r="G75"/>
      <c r="H75"/>
      <c r="I75"/>
      <c r="J75"/>
    </row>
    <row r="76" spans="2:10">
      <c r="B76"/>
      <c r="C76"/>
      <c r="D76"/>
      <c r="E76"/>
      <c r="F76"/>
      <c r="G76"/>
      <c r="H76"/>
      <c r="I76"/>
      <c r="J76"/>
    </row>
    <row r="77" spans="2:10">
      <c r="B77"/>
      <c r="C77"/>
      <c r="D77"/>
      <c r="E77"/>
      <c r="F77"/>
      <c r="G77"/>
      <c r="H77"/>
      <c r="I77"/>
      <c r="J77"/>
    </row>
    <row r="78" spans="2:10">
      <c r="B78"/>
      <c r="C78"/>
      <c r="D78"/>
      <c r="E78"/>
      <c r="F78"/>
      <c r="G78"/>
      <c r="H78"/>
      <c r="I78"/>
      <c r="J78"/>
    </row>
    <row r="79" spans="2:10">
      <c r="B79"/>
      <c r="C79"/>
      <c r="D79"/>
      <c r="E79"/>
      <c r="F79"/>
      <c r="G79"/>
      <c r="H79"/>
      <c r="I79"/>
      <c r="J79"/>
    </row>
    <row r="80" spans="2:10">
      <c r="B80"/>
      <c r="C80"/>
      <c r="D80"/>
      <c r="E80"/>
      <c r="F80"/>
      <c r="G80"/>
      <c r="H80"/>
      <c r="I80"/>
      <c r="J80"/>
    </row>
    <row r="81" spans="2:10">
      <c r="B81"/>
      <c r="C81"/>
      <c r="D81"/>
      <c r="E81"/>
      <c r="F81"/>
      <c r="G81"/>
      <c r="H81"/>
      <c r="I81"/>
      <c r="J81"/>
    </row>
    <row r="82" spans="2:10">
      <c r="B82"/>
      <c r="C82"/>
      <c r="D82"/>
      <c r="E82"/>
      <c r="F82"/>
      <c r="G82"/>
      <c r="H82"/>
      <c r="I82"/>
      <c r="J82"/>
    </row>
    <row r="83" spans="2:10">
      <c r="B83"/>
      <c r="C83"/>
      <c r="D83"/>
      <c r="E83"/>
      <c r="F83"/>
      <c r="G83"/>
      <c r="H83"/>
      <c r="I83"/>
      <c r="J83"/>
    </row>
    <row r="84" spans="2:10">
      <c r="B84"/>
      <c r="C84"/>
      <c r="D84"/>
      <c r="E84"/>
      <c r="F84"/>
      <c r="G84"/>
      <c r="H84"/>
      <c r="I84"/>
      <c r="J84"/>
    </row>
    <row r="85" spans="2:10">
      <c r="B85"/>
      <c r="C85"/>
      <c r="D85"/>
      <c r="E85"/>
      <c r="F85"/>
      <c r="G85"/>
      <c r="H85"/>
      <c r="I85"/>
      <c r="J85"/>
    </row>
    <row r="86" spans="2:10">
      <c r="B86"/>
      <c r="C86"/>
      <c r="D86"/>
      <c r="E86"/>
      <c r="F86"/>
      <c r="G86"/>
      <c r="H86"/>
      <c r="I86"/>
      <c r="J86"/>
    </row>
    <row r="87" spans="2:10">
      <c r="B87"/>
      <c r="C87"/>
      <c r="D87"/>
      <c r="E87"/>
      <c r="F87"/>
      <c r="G87"/>
      <c r="H87"/>
      <c r="I87"/>
      <c r="J87"/>
    </row>
    <row r="88" spans="2:10">
      <c r="B88"/>
      <c r="C88"/>
      <c r="D88"/>
      <c r="E88"/>
      <c r="F88"/>
      <c r="G88"/>
      <c r="H88"/>
      <c r="I88"/>
      <c r="J88"/>
    </row>
    <row r="89" spans="2:10">
      <c r="B89"/>
      <c r="C89"/>
      <c r="D89"/>
      <c r="E89"/>
      <c r="F89"/>
      <c r="G89"/>
      <c r="H89"/>
      <c r="I89"/>
      <c r="J89"/>
    </row>
    <row r="90" spans="2:10">
      <c r="B90"/>
      <c r="C90"/>
      <c r="D90"/>
      <c r="E90"/>
      <c r="F90"/>
      <c r="G90"/>
      <c r="H90"/>
      <c r="I90"/>
      <c r="J90"/>
    </row>
    <row r="91" spans="2:10">
      <c r="B91"/>
      <c r="C91"/>
      <c r="D91"/>
      <c r="E91"/>
      <c r="F91"/>
      <c r="G91"/>
      <c r="H91"/>
      <c r="I91"/>
      <c r="J91"/>
    </row>
    <row r="92" spans="2:10">
      <c r="B92"/>
      <c r="C92"/>
      <c r="D92"/>
      <c r="E92"/>
      <c r="F92"/>
      <c r="G92"/>
      <c r="H92"/>
      <c r="I92"/>
      <c r="J92"/>
    </row>
    <row r="93" spans="2:10">
      <c r="B93"/>
      <c r="C93"/>
      <c r="D93"/>
      <c r="E93"/>
      <c r="F93"/>
      <c r="G93"/>
      <c r="H93"/>
      <c r="I93"/>
      <c r="J93"/>
    </row>
    <row r="94" spans="2:10">
      <c r="B94"/>
      <c r="C94"/>
      <c r="D94"/>
      <c r="E94"/>
      <c r="F94"/>
      <c r="G94"/>
      <c r="H94"/>
      <c r="I94"/>
      <c r="J94"/>
    </row>
    <row r="95" spans="2:10">
      <c r="B95"/>
      <c r="C95"/>
      <c r="D95"/>
      <c r="E95"/>
      <c r="F95"/>
      <c r="G95"/>
      <c r="H95"/>
      <c r="I95"/>
      <c r="J95"/>
    </row>
    <row r="96" spans="2:10">
      <c r="B96"/>
      <c r="C96"/>
      <c r="D96"/>
      <c r="E96"/>
      <c r="F96"/>
      <c r="G96"/>
      <c r="H96"/>
      <c r="I96"/>
      <c r="J96"/>
    </row>
    <row r="97" spans="2:10">
      <c r="B97"/>
      <c r="C97"/>
      <c r="D97"/>
      <c r="E97"/>
      <c r="F97"/>
      <c r="G97"/>
      <c r="H97"/>
      <c r="I97"/>
      <c r="J97"/>
    </row>
    <row r="98" spans="2:10">
      <c r="B98"/>
      <c r="C98"/>
      <c r="D98"/>
      <c r="E98"/>
      <c r="F98"/>
      <c r="G98"/>
      <c r="H98"/>
      <c r="I98"/>
      <c r="J98"/>
    </row>
    <row r="99" spans="2:10">
      <c r="B99"/>
      <c r="C99"/>
      <c r="D99"/>
      <c r="E99"/>
      <c r="F99"/>
      <c r="G99"/>
      <c r="H99"/>
      <c r="I99"/>
      <c r="J99"/>
    </row>
    <row r="100" spans="2:10">
      <c r="B100"/>
      <c r="C100"/>
      <c r="D100"/>
      <c r="E100"/>
      <c r="F100"/>
      <c r="G100"/>
      <c r="H100"/>
      <c r="I100"/>
      <c r="J100"/>
    </row>
    <row r="101" spans="2:10">
      <c r="B101"/>
      <c r="C101"/>
      <c r="D101"/>
      <c r="E101"/>
      <c r="F101"/>
      <c r="G101"/>
      <c r="H101"/>
      <c r="I101"/>
      <c r="J101"/>
    </row>
    <row r="102" spans="2:10">
      <c r="B102"/>
      <c r="C102"/>
      <c r="D102"/>
      <c r="E102"/>
      <c r="F102"/>
      <c r="G102"/>
      <c r="H102"/>
      <c r="I102"/>
      <c r="J102"/>
    </row>
    <row r="103" spans="2:10">
      <c r="B103"/>
      <c r="C103"/>
      <c r="D103"/>
      <c r="E103"/>
      <c r="F103"/>
      <c r="G103"/>
      <c r="H103"/>
      <c r="I103"/>
      <c r="J103"/>
    </row>
    <row r="104" spans="2:10">
      <c r="B104"/>
      <c r="C104"/>
      <c r="D104"/>
      <c r="E104"/>
      <c r="F104"/>
      <c r="G104"/>
      <c r="H104"/>
      <c r="I104"/>
      <c r="J104"/>
    </row>
    <row r="105" spans="2:10">
      <c r="B105"/>
      <c r="C105"/>
      <c r="D105"/>
      <c r="E105"/>
      <c r="F105"/>
      <c r="G105"/>
      <c r="H105"/>
      <c r="I105"/>
      <c r="J105"/>
    </row>
    <row r="106" spans="2:10">
      <c r="B106"/>
      <c r="C106"/>
      <c r="D106"/>
      <c r="E106"/>
      <c r="F106"/>
      <c r="G106"/>
      <c r="H106"/>
      <c r="I106"/>
      <c r="J106"/>
    </row>
    <row r="107" spans="2:10">
      <c r="B107"/>
      <c r="C107"/>
      <c r="D107"/>
      <c r="E107"/>
      <c r="F107"/>
      <c r="G107"/>
      <c r="H107"/>
      <c r="I107"/>
      <c r="J107"/>
    </row>
    <row r="108" spans="2:10">
      <c r="B108"/>
      <c r="C108"/>
      <c r="D108"/>
      <c r="E108"/>
      <c r="F108"/>
      <c r="G108"/>
      <c r="H108"/>
      <c r="I108"/>
      <c r="J108"/>
    </row>
    <row r="109" spans="2:10">
      <c r="B109"/>
      <c r="C109"/>
      <c r="D109"/>
      <c r="E109"/>
      <c r="F109"/>
      <c r="G109"/>
      <c r="H109"/>
      <c r="I109"/>
      <c r="J109"/>
    </row>
    <row r="110" spans="2:10">
      <c r="B110"/>
      <c r="C110"/>
      <c r="D110"/>
      <c r="E110"/>
      <c r="F110"/>
      <c r="G110"/>
      <c r="H110"/>
      <c r="I110"/>
      <c r="J110"/>
    </row>
    <row r="111" spans="2:10">
      <c r="B111"/>
      <c r="C111"/>
      <c r="D111"/>
      <c r="E111"/>
      <c r="F111"/>
      <c r="G111"/>
      <c r="H111"/>
      <c r="I111"/>
      <c r="J111"/>
    </row>
    <row r="112" spans="2:10">
      <c r="B112"/>
      <c r="C112"/>
      <c r="D112"/>
      <c r="E112"/>
      <c r="F112"/>
      <c r="G112"/>
      <c r="H112"/>
      <c r="I112"/>
      <c r="J112"/>
    </row>
    <row r="113" spans="2:10">
      <c r="B113"/>
      <c r="C113"/>
      <c r="D113"/>
      <c r="E113"/>
      <c r="F113"/>
      <c r="G113"/>
      <c r="H113"/>
      <c r="I113"/>
      <c r="J113"/>
    </row>
    <row r="114" spans="2:10">
      <c r="B114"/>
      <c r="C114"/>
      <c r="D114"/>
      <c r="E114"/>
      <c r="F114"/>
      <c r="G114"/>
      <c r="H114"/>
      <c r="I114"/>
      <c r="J114"/>
    </row>
    <row r="115" spans="2:10">
      <c r="B115"/>
      <c r="C115"/>
      <c r="D115"/>
      <c r="E115"/>
      <c r="F115"/>
      <c r="G115"/>
      <c r="H115"/>
      <c r="I115"/>
      <c r="J115"/>
    </row>
    <row r="116" spans="2:10">
      <c r="B116"/>
      <c r="C116"/>
      <c r="D116"/>
      <c r="E116"/>
      <c r="F116"/>
      <c r="G116"/>
      <c r="H116"/>
      <c r="I116"/>
      <c r="J116"/>
    </row>
    <row r="117" spans="2:10">
      <c r="B117"/>
      <c r="C117"/>
      <c r="D117"/>
      <c r="E117"/>
      <c r="F117"/>
      <c r="G117"/>
      <c r="H117"/>
      <c r="I117"/>
      <c r="J117"/>
    </row>
    <row r="118" spans="2:10">
      <c r="B118"/>
      <c r="C118"/>
      <c r="D118"/>
      <c r="E118"/>
      <c r="F118"/>
      <c r="G118"/>
      <c r="H118"/>
      <c r="I118"/>
      <c r="J118"/>
    </row>
    <row r="119" spans="2:10">
      <c r="B119"/>
      <c r="C119"/>
      <c r="D119"/>
      <c r="E119"/>
      <c r="F119"/>
      <c r="G119"/>
      <c r="H119"/>
      <c r="I119"/>
      <c r="J119"/>
    </row>
    <row r="120" spans="2:10">
      <c r="B120"/>
      <c r="C120"/>
      <c r="D120"/>
      <c r="E120"/>
      <c r="F120"/>
      <c r="G120"/>
      <c r="H120"/>
      <c r="I120"/>
      <c r="J120"/>
    </row>
    <row r="121" spans="2:10">
      <c r="B121"/>
      <c r="C121"/>
      <c r="D121"/>
      <c r="E121"/>
      <c r="F121"/>
      <c r="G121"/>
      <c r="H121"/>
      <c r="I121"/>
      <c r="J121"/>
    </row>
    <row r="122" spans="2:10">
      <c r="B122"/>
      <c r="C122"/>
      <c r="D122"/>
      <c r="E122"/>
      <c r="F122"/>
      <c r="G122"/>
      <c r="H122"/>
      <c r="I122"/>
      <c r="J122"/>
    </row>
    <row r="123" spans="2:10">
      <c r="B123"/>
      <c r="C123"/>
      <c r="D123"/>
      <c r="E123"/>
      <c r="F123"/>
      <c r="G123"/>
      <c r="H123"/>
      <c r="I123"/>
      <c r="J123"/>
    </row>
    <row r="124" spans="2:10">
      <c r="B124"/>
      <c r="C124"/>
      <c r="D124"/>
      <c r="E124"/>
      <c r="F124"/>
      <c r="G124"/>
      <c r="H124"/>
      <c r="I124"/>
      <c r="J124"/>
    </row>
    <row r="125" spans="2:10">
      <c r="B125"/>
      <c r="C125"/>
      <c r="D125"/>
      <c r="E125"/>
      <c r="F125"/>
      <c r="G125"/>
      <c r="H125"/>
      <c r="I125"/>
      <c r="J125"/>
    </row>
    <row r="126" spans="2:10">
      <c r="B126"/>
      <c r="C126"/>
      <c r="D126"/>
      <c r="E126"/>
      <c r="F126"/>
      <c r="G126"/>
      <c r="H126"/>
      <c r="I126"/>
      <c r="J126"/>
    </row>
    <row r="127" spans="2:10">
      <c r="B127"/>
      <c r="C127"/>
      <c r="D127"/>
      <c r="E127"/>
      <c r="F127"/>
      <c r="G127"/>
      <c r="H127"/>
      <c r="I127"/>
      <c r="J127"/>
    </row>
    <row r="128" spans="2:10">
      <c r="B128"/>
      <c r="C128"/>
      <c r="D128"/>
      <c r="E128"/>
      <c r="F128"/>
      <c r="G128"/>
      <c r="H128"/>
      <c r="I128"/>
      <c r="J128"/>
    </row>
    <row r="129" spans="2:10">
      <c r="B129"/>
      <c r="C129"/>
      <c r="D129"/>
      <c r="E129"/>
      <c r="F129"/>
      <c r="G129"/>
      <c r="H129"/>
      <c r="I129"/>
      <c r="J129"/>
    </row>
    <row r="130" spans="2:10">
      <c r="B130"/>
      <c r="C130"/>
      <c r="D130"/>
      <c r="E130"/>
      <c r="F130"/>
      <c r="G130"/>
      <c r="H130"/>
      <c r="I130"/>
      <c r="J130"/>
    </row>
    <row r="131" spans="2:10">
      <c r="B131"/>
      <c r="C131"/>
      <c r="D131"/>
      <c r="E131"/>
      <c r="F131"/>
      <c r="G131"/>
      <c r="H131"/>
      <c r="I131"/>
      <c r="J131"/>
    </row>
    <row r="132" spans="2:10">
      <c r="B132"/>
      <c r="C132"/>
      <c r="D132"/>
      <c r="E132"/>
      <c r="F132"/>
      <c r="G132"/>
      <c r="H132"/>
      <c r="I132"/>
      <c r="J132"/>
    </row>
    <row r="133" spans="2:10">
      <c r="B133"/>
      <c r="C133"/>
      <c r="D133"/>
      <c r="E133"/>
      <c r="F133"/>
      <c r="G133"/>
      <c r="H133"/>
      <c r="I133"/>
      <c r="J133"/>
    </row>
    <row r="134" spans="2:10">
      <c r="B134"/>
      <c r="C134"/>
      <c r="D134"/>
      <c r="E134"/>
      <c r="F134"/>
      <c r="G134"/>
      <c r="H134"/>
      <c r="I134"/>
      <c r="J134"/>
    </row>
    <row r="135" spans="2:10">
      <c r="B135"/>
      <c r="C135"/>
      <c r="D135"/>
      <c r="E135"/>
      <c r="F135"/>
      <c r="G135"/>
      <c r="H135"/>
      <c r="I135"/>
      <c r="J135"/>
    </row>
    <row r="136" spans="2:10">
      <c r="B136"/>
      <c r="C136"/>
      <c r="D136"/>
      <c r="E136"/>
      <c r="F136"/>
      <c r="G136"/>
      <c r="H136"/>
      <c r="I136"/>
      <c r="J136"/>
    </row>
    <row r="137" spans="2:10">
      <c r="B137"/>
      <c r="C137"/>
      <c r="D137"/>
      <c r="E137"/>
      <c r="F137"/>
      <c r="G137"/>
      <c r="H137"/>
      <c r="I137"/>
      <c r="J137"/>
    </row>
    <row r="138" spans="2:10">
      <c r="B138"/>
      <c r="C138"/>
      <c r="D138"/>
      <c r="E138"/>
      <c r="F138"/>
      <c r="G138"/>
      <c r="H138"/>
      <c r="I138"/>
      <c r="J138"/>
    </row>
    <row r="139" spans="2:10">
      <c r="B139"/>
      <c r="C139"/>
      <c r="D139"/>
      <c r="E139"/>
      <c r="F139"/>
      <c r="G139"/>
      <c r="H139"/>
      <c r="I139"/>
      <c r="J139"/>
    </row>
    <row r="140" spans="2:10">
      <c r="B140"/>
      <c r="C140"/>
      <c r="D140"/>
      <c r="E140"/>
      <c r="F140"/>
      <c r="G140"/>
      <c r="H140"/>
      <c r="I140"/>
      <c r="J140"/>
    </row>
    <row r="141" spans="2:10">
      <c r="B141"/>
      <c r="C141"/>
      <c r="D141"/>
      <c r="E141"/>
      <c r="F141"/>
      <c r="G141"/>
      <c r="H141"/>
      <c r="I141"/>
      <c r="J141"/>
    </row>
    <row r="142" spans="2:10">
      <c r="B142"/>
      <c r="C142"/>
      <c r="D142"/>
      <c r="E142"/>
      <c r="F142"/>
      <c r="G142"/>
      <c r="H142"/>
      <c r="I142"/>
      <c r="J142"/>
    </row>
    <row r="143" spans="2:10">
      <c r="B143"/>
      <c r="C143"/>
      <c r="D143"/>
      <c r="E143"/>
      <c r="F143"/>
      <c r="G143"/>
      <c r="H143"/>
      <c r="I143"/>
      <c r="J143"/>
    </row>
    <row r="144" spans="2:10">
      <c r="B144"/>
      <c r="C144"/>
      <c r="D144"/>
      <c r="E144"/>
      <c r="F144"/>
      <c r="G144"/>
      <c r="H144"/>
      <c r="I144"/>
      <c r="J144"/>
    </row>
    <row r="145" spans="2:10">
      <c r="B145"/>
      <c r="C145"/>
      <c r="D145"/>
      <c r="E145"/>
      <c r="F145"/>
      <c r="G145"/>
      <c r="H145"/>
      <c r="I145"/>
      <c r="J145"/>
    </row>
    <row r="146" spans="2:10">
      <c r="B146"/>
      <c r="C146"/>
      <c r="D146"/>
      <c r="E146"/>
      <c r="F146"/>
      <c r="G146"/>
      <c r="H146"/>
      <c r="I146"/>
      <c r="J146"/>
    </row>
    <row r="147" spans="2:10">
      <c r="B147"/>
      <c r="C147"/>
      <c r="D147"/>
      <c r="E147"/>
      <c r="F147"/>
      <c r="G147"/>
      <c r="H147"/>
      <c r="I147"/>
      <c r="J147"/>
    </row>
    <row r="148" spans="2:10">
      <c r="B148"/>
      <c r="C148"/>
      <c r="D148"/>
      <c r="E148"/>
      <c r="F148"/>
      <c r="G148"/>
      <c r="H148"/>
      <c r="I148"/>
      <c r="J148"/>
    </row>
    <row r="149" spans="2:10">
      <c r="B149"/>
      <c r="C149"/>
      <c r="D149"/>
      <c r="E149"/>
      <c r="F149"/>
      <c r="G149"/>
      <c r="H149"/>
      <c r="I149"/>
      <c r="J149"/>
    </row>
    <row r="150" spans="2:10">
      <c r="B150"/>
      <c r="C150"/>
      <c r="D150"/>
      <c r="E150"/>
      <c r="F150"/>
      <c r="G150"/>
      <c r="H150"/>
      <c r="I150"/>
      <c r="J150"/>
    </row>
    <row r="151" spans="2:10">
      <c r="B151"/>
      <c r="C151"/>
      <c r="D151"/>
      <c r="E151"/>
      <c r="F151"/>
      <c r="G151"/>
      <c r="H151"/>
      <c r="I151"/>
      <c r="J151"/>
    </row>
    <row r="152" spans="2:10">
      <c r="B152"/>
      <c r="C152"/>
      <c r="D152"/>
      <c r="E152"/>
      <c r="F152"/>
      <c r="G152"/>
      <c r="H152"/>
      <c r="I152"/>
      <c r="J152"/>
    </row>
    <row r="153" spans="2:10">
      <c r="B153"/>
      <c r="C153"/>
      <c r="D153"/>
      <c r="E153"/>
      <c r="F153"/>
      <c r="G153"/>
      <c r="H153"/>
      <c r="I153"/>
      <c r="J153"/>
    </row>
    <row r="154" spans="2:10">
      <c r="B154"/>
      <c r="C154"/>
      <c r="D154"/>
      <c r="E154"/>
      <c r="F154"/>
      <c r="G154"/>
      <c r="H154"/>
      <c r="I154"/>
      <c r="J154"/>
    </row>
    <row r="155" spans="2:10">
      <c r="B155"/>
      <c r="C155"/>
      <c r="D155"/>
      <c r="E155"/>
      <c r="F155"/>
      <c r="G155"/>
      <c r="H155"/>
      <c r="I155"/>
      <c r="J155"/>
    </row>
    <row r="156" spans="2:10">
      <c r="B156"/>
      <c r="C156"/>
      <c r="D156"/>
      <c r="E156"/>
      <c r="F156"/>
      <c r="G156"/>
      <c r="H156"/>
      <c r="I156"/>
      <c r="J156"/>
    </row>
    <row r="157" spans="2:10">
      <c r="B157"/>
      <c r="C157"/>
      <c r="D157"/>
      <c r="E157"/>
      <c r="F157"/>
      <c r="G157"/>
      <c r="H157"/>
      <c r="I157"/>
      <c r="J157"/>
    </row>
    <row r="158" spans="2:10">
      <c r="B158"/>
      <c r="C158"/>
      <c r="D158"/>
      <c r="E158"/>
      <c r="F158"/>
      <c r="G158"/>
      <c r="H158"/>
      <c r="I158"/>
      <c r="J158"/>
    </row>
    <row r="159" spans="2:10">
      <c r="B159"/>
      <c r="C159"/>
      <c r="D159"/>
      <c r="E159"/>
      <c r="F159"/>
      <c r="G159"/>
      <c r="H159"/>
      <c r="I159"/>
      <c r="J159"/>
    </row>
    <row r="160" spans="2:10">
      <c r="B160"/>
      <c r="C160"/>
      <c r="D160"/>
      <c r="E160"/>
      <c r="F160"/>
      <c r="G160"/>
      <c r="H160"/>
      <c r="I160"/>
      <c r="J160"/>
    </row>
    <row r="161" spans="2:10">
      <c r="B161"/>
      <c r="C161"/>
      <c r="D161"/>
      <c r="E161"/>
      <c r="F161"/>
      <c r="G161"/>
      <c r="H161"/>
      <c r="I161"/>
      <c r="J161"/>
    </row>
    <row r="162" spans="2:10">
      <c r="B162"/>
      <c r="C162"/>
      <c r="D162"/>
      <c r="E162"/>
      <c r="F162"/>
      <c r="G162"/>
      <c r="H162"/>
      <c r="I162"/>
      <c r="J162"/>
    </row>
    <row r="163" spans="2:10">
      <c r="B163"/>
      <c r="C163"/>
      <c r="D163"/>
      <c r="E163"/>
      <c r="F163"/>
      <c r="G163"/>
      <c r="H163"/>
      <c r="I163"/>
      <c r="J163"/>
    </row>
    <row r="164" spans="2:10">
      <c r="B164"/>
      <c r="C164"/>
      <c r="D164"/>
      <c r="E164"/>
      <c r="F164"/>
      <c r="G164"/>
      <c r="H164"/>
      <c r="I164"/>
      <c r="J164"/>
    </row>
    <row r="165" spans="2:10">
      <c r="B165"/>
      <c r="C165"/>
      <c r="D165"/>
      <c r="E165"/>
      <c r="F165"/>
      <c r="G165"/>
      <c r="H165"/>
      <c r="I165"/>
      <c r="J165"/>
    </row>
    <row r="166" spans="2:10">
      <c r="B166"/>
      <c r="C166"/>
      <c r="D166"/>
      <c r="E166"/>
      <c r="F166"/>
      <c r="G166"/>
      <c r="H166"/>
      <c r="I166"/>
      <c r="J166"/>
    </row>
    <row r="167" spans="2:10">
      <c r="B167"/>
      <c r="C167"/>
      <c r="D167"/>
      <c r="E167"/>
      <c r="F167"/>
      <c r="G167"/>
      <c r="H167"/>
      <c r="I167"/>
      <c r="J167"/>
    </row>
    <row r="168" spans="2:10">
      <c r="B168"/>
      <c r="C168"/>
      <c r="D168"/>
      <c r="E168"/>
      <c r="F168"/>
      <c r="G168"/>
      <c r="H168"/>
      <c r="I168"/>
      <c r="J168"/>
    </row>
    <row r="169" spans="2:10">
      <c r="B169"/>
      <c r="C169"/>
      <c r="D169"/>
      <c r="E169"/>
      <c r="F169"/>
      <c r="G169"/>
      <c r="H169"/>
      <c r="I169"/>
      <c r="J169"/>
    </row>
    <row r="170" spans="2:10">
      <c r="B170"/>
      <c r="C170"/>
      <c r="D170"/>
      <c r="E170"/>
      <c r="F170"/>
      <c r="G170"/>
      <c r="H170"/>
      <c r="I170"/>
      <c r="J170"/>
    </row>
    <row r="171" spans="2:10">
      <c r="B171"/>
      <c r="C171"/>
      <c r="D171"/>
      <c r="E171"/>
      <c r="F171"/>
      <c r="G171"/>
      <c r="H171"/>
      <c r="I171"/>
      <c r="J171"/>
    </row>
    <row r="172" spans="2:10">
      <c r="B172"/>
      <c r="C172"/>
      <c r="D172"/>
      <c r="E172"/>
      <c r="F172"/>
      <c r="G172"/>
      <c r="H172"/>
      <c r="I172"/>
      <c r="J172"/>
    </row>
    <row r="173" spans="2:10">
      <c r="B173"/>
      <c r="C173"/>
      <c r="D173"/>
      <c r="E173"/>
      <c r="F173"/>
      <c r="G173"/>
      <c r="H173"/>
      <c r="I173"/>
      <c r="J173"/>
    </row>
    <row r="174" spans="2:10">
      <c r="B174"/>
      <c r="C174"/>
      <c r="D174"/>
      <c r="E174"/>
      <c r="F174"/>
      <c r="G174"/>
      <c r="H174"/>
      <c r="I174"/>
      <c r="J174"/>
    </row>
    <row r="175" spans="2:10">
      <c r="B175"/>
      <c r="C175"/>
      <c r="D175"/>
      <c r="E175"/>
      <c r="F175"/>
      <c r="G175"/>
      <c r="H175"/>
      <c r="I175"/>
      <c r="J175"/>
    </row>
    <row r="176" spans="2:10">
      <c r="B176"/>
      <c r="C176"/>
      <c r="D176"/>
      <c r="E176"/>
      <c r="F176"/>
      <c r="G176"/>
      <c r="H176"/>
      <c r="I176"/>
      <c r="J176"/>
    </row>
    <row r="177" spans="2:10">
      <c r="B177"/>
      <c r="C177"/>
      <c r="D177"/>
      <c r="E177"/>
      <c r="F177"/>
      <c r="G177"/>
      <c r="H177"/>
      <c r="I177"/>
      <c r="J177"/>
    </row>
    <row r="178" spans="2:10">
      <c r="B178"/>
      <c r="C178"/>
      <c r="D178"/>
      <c r="E178"/>
      <c r="F178"/>
      <c r="G178"/>
      <c r="H178"/>
      <c r="I178"/>
      <c r="J178"/>
    </row>
    <row r="179" spans="2:10">
      <c r="B179"/>
      <c r="C179"/>
      <c r="D179"/>
      <c r="E179"/>
      <c r="F179"/>
      <c r="G179"/>
      <c r="H179"/>
      <c r="I179"/>
      <c r="J179"/>
    </row>
    <row r="180" spans="2:10">
      <c r="B180"/>
      <c r="C180"/>
      <c r="D180"/>
      <c r="E180"/>
      <c r="F180"/>
      <c r="G180"/>
      <c r="H180"/>
      <c r="I180"/>
      <c r="J180"/>
    </row>
    <row r="181" spans="2:10">
      <c r="B181"/>
      <c r="C181"/>
      <c r="D181"/>
      <c r="E181"/>
      <c r="F181"/>
      <c r="G181"/>
      <c r="H181"/>
      <c r="I181"/>
      <c r="J181"/>
    </row>
    <row r="182" spans="2:10">
      <c r="B182"/>
      <c r="C182"/>
      <c r="D182"/>
      <c r="E182"/>
      <c r="F182"/>
      <c r="G182"/>
      <c r="H182"/>
      <c r="I182"/>
      <c r="J182"/>
    </row>
    <row r="183" spans="2:10">
      <c r="B183"/>
      <c r="C183"/>
      <c r="D183"/>
      <c r="E183"/>
      <c r="F183"/>
      <c r="G183"/>
      <c r="H183"/>
      <c r="I183"/>
      <c r="J183"/>
    </row>
    <row r="184" spans="2:10">
      <c r="B184"/>
      <c r="C184"/>
      <c r="D184"/>
      <c r="E184"/>
      <c r="F184"/>
      <c r="G184"/>
      <c r="H184"/>
      <c r="I184"/>
      <c r="J184"/>
    </row>
    <row r="185" spans="2:10">
      <c r="B185"/>
      <c r="C185"/>
      <c r="D185"/>
      <c r="E185"/>
      <c r="F185"/>
      <c r="G185"/>
      <c r="H185"/>
      <c r="I185"/>
      <c r="J185"/>
    </row>
    <row r="186" spans="2:10">
      <c r="B186"/>
      <c r="C186"/>
      <c r="D186"/>
      <c r="E186"/>
      <c r="F186"/>
      <c r="G186"/>
      <c r="H186"/>
      <c r="I186"/>
      <c r="J186"/>
    </row>
    <row r="187" spans="2:10">
      <c r="B187"/>
      <c r="C187"/>
      <c r="D187"/>
      <c r="E187"/>
      <c r="F187"/>
      <c r="G187"/>
      <c r="H187"/>
      <c r="I187"/>
      <c r="J187"/>
    </row>
    <row r="188" spans="2:10">
      <c r="B188"/>
      <c r="C188"/>
      <c r="D188"/>
      <c r="E188"/>
      <c r="F188"/>
      <c r="G188"/>
      <c r="H188"/>
      <c r="I188"/>
      <c r="J188"/>
    </row>
    <row r="189" spans="2:10">
      <c r="B189"/>
      <c r="C189"/>
      <c r="D189"/>
      <c r="E189"/>
      <c r="F189"/>
      <c r="G189"/>
      <c r="H189"/>
      <c r="I189"/>
      <c r="J189"/>
    </row>
    <row r="190" spans="2:10">
      <c r="B190"/>
      <c r="C190"/>
      <c r="D190"/>
      <c r="E190"/>
      <c r="F190"/>
      <c r="G190"/>
      <c r="H190"/>
      <c r="I190"/>
      <c r="J190"/>
    </row>
    <row r="191" spans="2:10">
      <c r="B191"/>
      <c r="C191"/>
      <c r="D191"/>
      <c r="E191"/>
      <c r="F191"/>
      <c r="G191"/>
      <c r="H191"/>
      <c r="I191"/>
      <c r="J191"/>
    </row>
    <row r="192" spans="2:10">
      <c r="B192"/>
      <c r="C192"/>
      <c r="D192"/>
      <c r="E192"/>
      <c r="F192"/>
      <c r="G192"/>
      <c r="H192"/>
      <c r="I192"/>
      <c r="J192"/>
    </row>
    <row r="193" spans="2:10">
      <c r="B193"/>
      <c r="C193"/>
      <c r="D193"/>
      <c r="E193"/>
      <c r="F193"/>
      <c r="G193"/>
      <c r="H193"/>
      <c r="I193"/>
      <c r="J193"/>
    </row>
    <row r="194" spans="2:10">
      <c r="B194"/>
      <c r="C194"/>
      <c r="D194"/>
      <c r="E194"/>
      <c r="F194"/>
      <c r="G194"/>
      <c r="H194"/>
      <c r="I194"/>
      <c r="J194"/>
    </row>
    <row r="195" spans="2:10">
      <c r="B195"/>
      <c r="C195"/>
      <c r="D195"/>
      <c r="E195"/>
      <c r="F195"/>
      <c r="G195"/>
      <c r="H195"/>
      <c r="I195"/>
      <c r="J195"/>
    </row>
    <row r="196" spans="2:10">
      <c r="B196"/>
      <c r="C196"/>
      <c r="D196"/>
      <c r="E196"/>
      <c r="F196"/>
      <c r="G196"/>
      <c r="H196"/>
      <c r="I196"/>
      <c r="J196"/>
    </row>
    <row r="197" spans="2:10">
      <c r="B197"/>
      <c r="C197"/>
      <c r="D197"/>
      <c r="E197"/>
      <c r="F197"/>
      <c r="G197"/>
      <c r="H197"/>
      <c r="I197"/>
      <c r="J197"/>
    </row>
    <row r="198" spans="2:10">
      <c r="B198"/>
      <c r="C198"/>
      <c r="D198"/>
      <c r="E198"/>
      <c r="F198"/>
      <c r="G198"/>
      <c r="H198"/>
      <c r="I198"/>
      <c r="J198"/>
    </row>
    <row r="199" spans="2:10">
      <c r="B199"/>
      <c r="C199"/>
      <c r="D199"/>
      <c r="E199"/>
      <c r="F199"/>
      <c r="G199"/>
      <c r="H199"/>
      <c r="I199"/>
      <c r="J199"/>
    </row>
    <row r="200" spans="2:10">
      <c r="B200"/>
      <c r="C200"/>
      <c r="D200"/>
      <c r="E200"/>
      <c r="F200"/>
      <c r="G200"/>
      <c r="H200"/>
      <c r="I200"/>
      <c r="J200"/>
    </row>
    <row r="201" spans="2:10">
      <c r="B201"/>
      <c r="C201"/>
      <c r="D201"/>
      <c r="E201"/>
      <c r="F201"/>
      <c r="G201"/>
      <c r="H201"/>
      <c r="I201"/>
      <c r="J201"/>
    </row>
    <row r="202" spans="2:10">
      <c r="B202"/>
      <c r="C202"/>
      <c r="D202"/>
      <c r="E202"/>
      <c r="F202"/>
      <c r="G202"/>
      <c r="H202"/>
      <c r="I202"/>
      <c r="J202"/>
    </row>
    <row r="203" spans="2:10">
      <c r="B203"/>
      <c r="C203"/>
      <c r="D203"/>
      <c r="E203"/>
      <c r="F203"/>
      <c r="G203"/>
      <c r="H203"/>
      <c r="I203"/>
      <c r="J203"/>
    </row>
    <row r="204" spans="2:10">
      <c r="B204"/>
      <c r="C204"/>
      <c r="D204"/>
      <c r="E204"/>
      <c r="F204"/>
      <c r="G204"/>
      <c r="H204"/>
      <c r="I204"/>
      <c r="J204"/>
    </row>
    <row r="205" spans="2:10">
      <c r="B205"/>
      <c r="C205"/>
      <c r="D205"/>
      <c r="E205"/>
      <c r="F205"/>
      <c r="G205"/>
      <c r="H205"/>
      <c r="I205"/>
      <c r="J205"/>
    </row>
    <row r="206" spans="2:10">
      <c r="B206"/>
      <c r="C206"/>
      <c r="D206"/>
      <c r="E206"/>
      <c r="F206"/>
      <c r="G206"/>
      <c r="H206"/>
      <c r="I206"/>
      <c r="J206"/>
    </row>
    <row r="207" spans="2:10">
      <c r="B207"/>
      <c r="C207"/>
      <c r="D207"/>
      <c r="E207"/>
      <c r="F207"/>
      <c r="G207"/>
      <c r="H207"/>
      <c r="I207"/>
      <c r="J207"/>
    </row>
    <row r="208" spans="2:10">
      <c r="B208"/>
      <c r="C208"/>
      <c r="D208"/>
      <c r="E208"/>
      <c r="F208"/>
      <c r="G208"/>
      <c r="H208"/>
      <c r="I208"/>
      <c r="J208"/>
    </row>
    <row r="209" spans="2:10">
      <c r="B209"/>
      <c r="C209"/>
      <c r="D209"/>
      <c r="E209"/>
      <c r="F209"/>
      <c r="G209"/>
      <c r="H209"/>
      <c r="I209"/>
      <c r="J209"/>
    </row>
    <row r="210" spans="2:10">
      <c r="B210"/>
      <c r="C210"/>
      <c r="D210"/>
      <c r="E210"/>
      <c r="F210"/>
      <c r="G210"/>
      <c r="H210"/>
      <c r="I210"/>
      <c r="J210"/>
    </row>
    <row r="211" spans="2:10">
      <c r="B211"/>
      <c r="C211"/>
      <c r="D211"/>
      <c r="E211"/>
      <c r="F211"/>
      <c r="G211"/>
      <c r="H211"/>
      <c r="I211"/>
      <c r="J211"/>
    </row>
    <row r="212" spans="2:10">
      <c r="B212"/>
      <c r="C212"/>
      <c r="D212"/>
      <c r="E212"/>
      <c r="F212"/>
      <c r="G212"/>
      <c r="H212"/>
      <c r="I212"/>
      <c r="J212"/>
    </row>
    <row r="213" spans="2:10">
      <c r="B213"/>
      <c r="C213"/>
      <c r="D213"/>
      <c r="E213"/>
      <c r="F213"/>
      <c r="G213"/>
      <c r="H213"/>
      <c r="I213"/>
      <c r="J213"/>
    </row>
    <row r="214" spans="2:10">
      <c r="B214"/>
      <c r="C214"/>
      <c r="D214"/>
      <c r="E214"/>
      <c r="F214"/>
      <c r="G214"/>
      <c r="H214"/>
      <c r="I214"/>
      <c r="J214"/>
    </row>
    <row r="215" spans="2:10">
      <c r="B215"/>
      <c r="C215"/>
      <c r="D215"/>
      <c r="E215"/>
      <c r="F215"/>
      <c r="G215"/>
      <c r="H215"/>
      <c r="I215"/>
      <c r="J215"/>
    </row>
    <row r="216" spans="2:10">
      <c r="B216"/>
      <c r="C216"/>
      <c r="D216"/>
      <c r="E216"/>
      <c r="F216"/>
      <c r="G216"/>
      <c r="H216"/>
      <c r="I216"/>
      <c r="J216"/>
    </row>
    <row r="217" spans="2:10">
      <c r="B217"/>
      <c r="C217"/>
      <c r="D217"/>
      <c r="E217"/>
      <c r="F217"/>
      <c r="G217"/>
      <c r="H217"/>
      <c r="I217"/>
      <c r="J217"/>
    </row>
    <row r="218" spans="2:10">
      <c r="B218"/>
      <c r="C218"/>
      <c r="D218"/>
      <c r="E218"/>
      <c r="F218"/>
      <c r="G218"/>
      <c r="H218"/>
      <c r="I218"/>
      <c r="J218"/>
    </row>
    <row r="219" spans="2:10">
      <c r="B219"/>
      <c r="C219"/>
      <c r="D219"/>
      <c r="E219"/>
      <c r="F219"/>
      <c r="G219"/>
      <c r="H219"/>
      <c r="I219"/>
      <c r="J219"/>
    </row>
    <row r="220" spans="2:10">
      <c r="B220"/>
      <c r="C220"/>
      <c r="D220"/>
      <c r="E220"/>
      <c r="F220"/>
      <c r="G220"/>
      <c r="H220"/>
      <c r="I220"/>
      <c r="J220"/>
    </row>
    <row r="221" spans="2:10">
      <c r="B221"/>
      <c r="C221"/>
      <c r="D221"/>
      <c r="E221"/>
      <c r="F221"/>
      <c r="G221"/>
      <c r="H221"/>
      <c r="I221"/>
      <c r="J221"/>
    </row>
    <row r="222" spans="2:10">
      <c r="B222"/>
      <c r="C222"/>
      <c r="D222"/>
      <c r="E222"/>
      <c r="F222"/>
      <c r="G222"/>
      <c r="H222"/>
      <c r="I222"/>
      <c r="J222"/>
    </row>
    <row r="223" spans="2:10">
      <c r="B223"/>
      <c r="C223"/>
      <c r="D223"/>
      <c r="E223"/>
      <c r="F223"/>
      <c r="G223"/>
      <c r="H223"/>
      <c r="I223"/>
      <c r="J223"/>
    </row>
    <row r="224" spans="2:10">
      <c r="B224"/>
      <c r="C224"/>
      <c r="D224"/>
      <c r="E224"/>
      <c r="F224"/>
      <c r="G224"/>
      <c r="H224"/>
      <c r="I224"/>
      <c r="J224"/>
    </row>
    <row r="225" spans="2:10">
      <c r="B225"/>
      <c r="C225"/>
      <c r="D225"/>
      <c r="E225"/>
      <c r="F225"/>
      <c r="G225"/>
      <c r="H225"/>
      <c r="I225"/>
      <c r="J225"/>
    </row>
    <row r="226" spans="2:10">
      <c r="B226"/>
      <c r="C226"/>
      <c r="D226"/>
      <c r="E226"/>
      <c r="F226"/>
      <c r="G226"/>
      <c r="H226"/>
      <c r="I226"/>
      <c r="J226"/>
    </row>
    <row r="227" spans="2:10">
      <c r="B227"/>
      <c r="C227"/>
      <c r="D227"/>
      <c r="E227"/>
      <c r="F227"/>
      <c r="G227"/>
      <c r="H227"/>
      <c r="I227"/>
      <c r="J227"/>
    </row>
    <row r="228" spans="2:10">
      <c r="B228"/>
      <c r="C228"/>
      <c r="D228"/>
      <c r="E228"/>
      <c r="F228"/>
      <c r="G228"/>
      <c r="H228"/>
      <c r="I228"/>
      <c r="J228"/>
    </row>
    <row r="229" spans="2:10">
      <c r="B229"/>
      <c r="C229"/>
      <c r="D229"/>
      <c r="E229"/>
      <c r="F229"/>
      <c r="G229"/>
      <c r="H229"/>
      <c r="I229"/>
      <c r="J229"/>
    </row>
    <row r="230" spans="2:10">
      <c r="B230"/>
      <c r="C230"/>
      <c r="D230"/>
      <c r="E230"/>
      <c r="F230"/>
      <c r="G230"/>
      <c r="H230"/>
      <c r="I230"/>
      <c r="J230"/>
    </row>
    <row r="231" spans="2:10">
      <c r="B231"/>
      <c r="C231"/>
      <c r="D231"/>
      <c r="E231"/>
      <c r="F231"/>
      <c r="G231"/>
      <c r="H231"/>
      <c r="I231"/>
      <c r="J231"/>
    </row>
    <row r="232" spans="2:10">
      <c r="B232"/>
      <c r="C232"/>
      <c r="D232"/>
      <c r="E232"/>
      <c r="F232"/>
      <c r="G232"/>
      <c r="H232"/>
      <c r="I232"/>
      <c r="J232"/>
    </row>
    <row r="233" spans="2:10">
      <c r="B233"/>
      <c r="C233"/>
      <c r="D233"/>
      <c r="E233"/>
      <c r="F233"/>
      <c r="G233"/>
      <c r="H233"/>
      <c r="I233"/>
      <c r="J233"/>
    </row>
    <row r="234" spans="2:10">
      <c r="B234"/>
      <c r="C234"/>
      <c r="D234"/>
      <c r="E234"/>
      <c r="F234"/>
      <c r="G234"/>
      <c r="H234"/>
      <c r="I234"/>
      <c r="J234"/>
    </row>
    <row r="235" spans="2:10">
      <c r="B235"/>
      <c r="C235"/>
      <c r="D235"/>
      <c r="E235"/>
      <c r="F235"/>
      <c r="G235"/>
      <c r="H235"/>
      <c r="I235"/>
      <c r="J235"/>
    </row>
    <row r="236" spans="2:10">
      <c r="B236"/>
      <c r="C236"/>
      <c r="D236"/>
      <c r="E236"/>
      <c r="F236"/>
      <c r="G236"/>
      <c r="H236"/>
      <c r="I236"/>
      <c r="J236"/>
    </row>
    <row r="237" spans="2:10">
      <c r="B237"/>
      <c r="C237"/>
      <c r="D237"/>
      <c r="E237"/>
      <c r="F237"/>
      <c r="G237"/>
      <c r="H237"/>
      <c r="I237"/>
      <c r="J237"/>
    </row>
    <row r="238" spans="2:10">
      <c r="B238"/>
      <c r="C238"/>
      <c r="D238"/>
      <c r="E238"/>
      <c r="F238"/>
      <c r="G238"/>
      <c r="H238"/>
      <c r="I238"/>
      <c r="J238"/>
    </row>
    <row r="239" spans="2:10">
      <c r="B239"/>
      <c r="C239"/>
      <c r="D239"/>
      <c r="E239"/>
      <c r="F239"/>
      <c r="G239"/>
      <c r="H239"/>
      <c r="I239"/>
      <c r="J239"/>
    </row>
    <row r="240" spans="2:10">
      <c r="B240"/>
      <c r="C240"/>
      <c r="D240"/>
      <c r="E240"/>
      <c r="F240"/>
      <c r="G240"/>
      <c r="H240"/>
      <c r="I240"/>
      <c r="J240"/>
    </row>
    <row r="241" spans="2:10">
      <c r="B241"/>
      <c r="C241"/>
      <c r="D241"/>
      <c r="E241"/>
      <c r="F241"/>
      <c r="G241"/>
      <c r="H241"/>
      <c r="I241"/>
      <c r="J241"/>
    </row>
    <row r="242" spans="2:10">
      <c r="B242"/>
      <c r="C242"/>
      <c r="D242"/>
      <c r="E242"/>
      <c r="F242"/>
      <c r="G242"/>
      <c r="H242"/>
      <c r="I242"/>
      <c r="J242"/>
    </row>
    <row r="243" spans="2:10">
      <c r="B243"/>
      <c r="C243"/>
      <c r="D243"/>
      <c r="E243"/>
      <c r="F243"/>
      <c r="G243"/>
      <c r="H243"/>
      <c r="I243"/>
      <c r="J243"/>
    </row>
    <row r="244" spans="2:10">
      <c r="B244"/>
      <c r="C244"/>
      <c r="D244"/>
      <c r="E244"/>
      <c r="F244"/>
      <c r="G244"/>
      <c r="H244"/>
      <c r="I244"/>
      <c r="J244"/>
    </row>
    <row r="245" spans="2:10">
      <c r="B245"/>
      <c r="C245"/>
      <c r="D245"/>
      <c r="E245"/>
      <c r="F245"/>
      <c r="G245"/>
      <c r="H245"/>
      <c r="I245"/>
      <c r="J245"/>
    </row>
    <row r="246" spans="2:10">
      <c r="B246"/>
      <c r="C246"/>
      <c r="D246"/>
      <c r="E246"/>
      <c r="F246"/>
      <c r="G246"/>
      <c r="H246"/>
      <c r="I246"/>
      <c r="J246"/>
    </row>
    <row r="247" spans="2:10">
      <c r="B247"/>
      <c r="C247"/>
      <c r="D247"/>
      <c r="E247"/>
      <c r="F247"/>
      <c r="G247"/>
      <c r="H247"/>
      <c r="I247"/>
      <c r="J247"/>
    </row>
    <row r="248" spans="2:10">
      <c r="B248"/>
      <c r="C248"/>
      <c r="D248"/>
      <c r="E248"/>
      <c r="F248"/>
      <c r="G248"/>
      <c r="H248"/>
      <c r="I248"/>
      <c r="J248"/>
    </row>
    <row r="249" spans="2:10">
      <c r="B249"/>
      <c r="C249"/>
      <c r="D249"/>
      <c r="E249"/>
      <c r="F249"/>
      <c r="G249"/>
      <c r="H249"/>
      <c r="I249"/>
      <c r="J249"/>
    </row>
    <row r="250" spans="2:10">
      <c r="B250"/>
      <c r="C250"/>
      <c r="D250"/>
      <c r="E250"/>
      <c r="F250"/>
      <c r="G250"/>
      <c r="H250"/>
      <c r="I250"/>
      <c r="J250"/>
    </row>
    <row r="251" spans="2:10">
      <c r="B251"/>
      <c r="C251"/>
      <c r="D251"/>
      <c r="E251"/>
      <c r="F251"/>
      <c r="G251"/>
      <c r="H251"/>
      <c r="I251"/>
      <c r="J251"/>
    </row>
    <row r="252" spans="2:10">
      <c r="B252"/>
      <c r="C252"/>
      <c r="D252"/>
      <c r="E252"/>
      <c r="F252"/>
      <c r="G252"/>
      <c r="H252"/>
      <c r="I252"/>
      <c r="J252"/>
    </row>
    <row r="253" spans="2:10">
      <c r="B253"/>
      <c r="C253"/>
      <c r="D253"/>
      <c r="E253"/>
      <c r="F253"/>
      <c r="G253"/>
      <c r="H253"/>
      <c r="I253"/>
      <c r="J253"/>
    </row>
    <row r="254" spans="2:10">
      <c r="B254"/>
      <c r="C254"/>
      <c r="D254"/>
      <c r="E254"/>
      <c r="F254"/>
      <c r="G254"/>
      <c r="H254"/>
      <c r="I254"/>
      <c r="J254"/>
    </row>
    <row r="255" spans="2:10">
      <c r="B255"/>
      <c r="C255"/>
      <c r="D255"/>
      <c r="E255"/>
      <c r="F255"/>
      <c r="G255"/>
      <c r="H255"/>
      <c r="I255"/>
      <c r="J255"/>
    </row>
    <row r="256" spans="2:10">
      <c r="B256"/>
      <c r="C256"/>
      <c r="D256"/>
      <c r="E256"/>
      <c r="F256"/>
      <c r="G256"/>
      <c r="H256"/>
      <c r="I256"/>
      <c r="J256"/>
    </row>
    <row r="257" spans="2:10">
      <c r="B257"/>
      <c r="C257"/>
      <c r="D257"/>
      <c r="E257"/>
      <c r="F257"/>
      <c r="G257"/>
      <c r="H257"/>
      <c r="I257"/>
      <c r="J257"/>
    </row>
    <row r="258" spans="2:10">
      <c r="B258"/>
      <c r="C258"/>
      <c r="D258"/>
      <c r="E258"/>
      <c r="F258"/>
      <c r="G258"/>
      <c r="H258"/>
      <c r="I258"/>
      <c r="J258"/>
    </row>
    <row r="259" spans="2:10">
      <c r="B259"/>
      <c r="C259"/>
      <c r="D259"/>
      <c r="E259"/>
      <c r="F259"/>
      <c r="G259"/>
      <c r="H259"/>
      <c r="I259"/>
      <c r="J259"/>
    </row>
    <row r="260" spans="2:10">
      <c r="B260"/>
      <c r="C260"/>
      <c r="D260"/>
      <c r="E260"/>
      <c r="F260"/>
      <c r="G260"/>
      <c r="H260"/>
      <c r="I260"/>
      <c r="J260"/>
    </row>
    <row r="261" spans="2:10">
      <c r="B261"/>
      <c r="C261"/>
      <c r="D261"/>
      <c r="E261"/>
      <c r="F261"/>
      <c r="G261"/>
      <c r="H261"/>
      <c r="I261"/>
      <c r="J261"/>
    </row>
    <row r="262" spans="2:10">
      <c r="B262"/>
      <c r="C262"/>
      <c r="D262"/>
      <c r="E262"/>
      <c r="F262"/>
      <c r="G262"/>
      <c r="H262"/>
      <c r="I262"/>
      <c r="J262"/>
    </row>
    <row r="263" spans="2:10">
      <c r="B263"/>
      <c r="C263"/>
      <c r="D263"/>
      <c r="E263"/>
      <c r="F263"/>
      <c r="G263"/>
      <c r="H263"/>
      <c r="I263"/>
      <c r="J263"/>
    </row>
    <row r="264" spans="2:10">
      <c r="B264"/>
      <c r="C264"/>
      <c r="D264"/>
      <c r="E264"/>
      <c r="F264"/>
      <c r="G264"/>
      <c r="H264"/>
      <c r="I264"/>
      <c r="J264"/>
    </row>
    <row r="265" spans="2:10">
      <c r="B265"/>
      <c r="C265"/>
      <c r="D265"/>
      <c r="E265"/>
      <c r="F265"/>
      <c r="G265"/>
      <c r="H265"/>
      <c r="I265"/>
      <c r="J265"/>
    </row>
    <row r="266" spans="2:10">
      <c r="B266"/>
      <c r="C266"/>
      <c r="D266"/>
      <c r="E266"/>
      <c r="F266"/>
      <c r="G266"/>
      <c r="H266"/>
      <c r="I266"/>
      <c r="J266"/>
    </row>
    <row r="267" spans="2:10">
      <c r="B267"/>
      <c r="C267"/>
      <c r="D267"/>
      <c r="E267"/>
      <c r="F267"/>
      <c r="G267"/>
      <c r="H267"/>
      <c r="I267"/>
      <c r="J267"/>
    </row>
    <row r="268" spans="2:10">
      <c r="B268"/>
      <c r="C268"/>
      <c r="D268"/>
      <c r="E268"/>
      <c r="F268"/>
      <c r="G268"/>
      <c r="H268"/>
      <c r="I268"/>
      <c r="J268"/>
    </row>
    <row r="269" spans="2:10">
      <c r="B269"/>
      <c r="C269"/>
      <c r="D269"/>
      <c r="E269"/>
      <c r="F269"/>
      <c r="G269"/>
      <c r="H269"/>
      <c r="I269"/>
      <c r="J269"/>
    </row>
    <row r="270" spans="2:10">
      <c r="B270"/>
      <c r="C270"/>
      <c r="D270"/>
      <c r="E270"/>
      <c r="F270"/>
      <c r="G270"/>
      <c r="H270"/>
      <c r="I270"/>
      <c r="J270"/>
    </row>
    <row r="271" spans="2:10">
      <c r="B271"/>
      <c r="C271"/>
      <c r="D271"/>
      <c r="E271"/>
      <c r="F271"/>
      <c r="G271"/>
      <c r="H271"/>
      <c r="I271"/>
      <c r="J271"/>
    </row>
    <row r="272" spans="2:10">
      <c r="B272"/>
      <c r="C272"/>
      <c r="D272"/>
      <c r="E272"/>
      <c r="F272"/>
      <c r="G272"/>
      <c r="H272"/>
      <c r="I272"/>
      <c r="J272"/>
    </row>
    <row r="273" spans="2:10">
      <c r="B273"/>
      <c r="C273"/>
      <c r="D273"/>
      <c r="E273"/>
      <c r="F273"/>
      <c r="G273"/>
      <c r="H273"/>
      <c r="I273"/>
      <c r="J273"/>
    </row>
    <row r="274" spans="2:10">
      <c r="B274"/>
      <c r="C274"/>
      <c r="D274"/>
      <c r="E274"/>
      <c r="F274"/>
      <c r="G274"/>
      <c r="H274"/>
      <c r="I274"/>
      <c r="J274"/>
    </row>
    <row r="275" spans="2:10">
      <c r="B275"/>
      <c r="C275"/>
      <c r="D275"/>
      <c r="E275"/>
      <c r="F275"/>
      <c r="G275"/>
      <c r="H275"/>
      <c r="I275"/>
      <c r="J275"/>
    </row>
    <row r="276" spans="2:10">
      <c r="B276"/>
      <c r="C276"/>
      <c r="D276"/>
      <c r="E276"/>
      <c r="F276"/>
      <c r="G276"/>
      <c r="H276"/>
      <c r="I276"/>
      <c r="J276"/>
    </row>
    <row r="277" spans="2:10">
      <c r="B277"/>
      <c r="C277"/>
      <c r="D277"/>
      <c r="E277"/>
      <c r="F277"/>
      <c r="G277"/>
      <c r="H277"/>
      <c r="I277"/>
      <c r="J277"/>
    </row>
    <row r="278" spans="2:10">
      <c r="B278"/>
      <c r="C278"/>
      <c r="D278"/>
      <c r="E278"/>
      <c r="F278"/>
      <c r="G278"/>
      <c r="H278"/>
      <c r="I278"/>
      <c r="J278"/>
    </row>
    <row r="279" spans="2:10">
      <c r="B279"/>
      <c r="C279"/>
      <c r="D279"/>
      <c r="E279"/>
      <c r="F279"/>
      <c r="G279"/>
      <c r="H279"/>
      <c r="I279"/>
      <c r="J279"/>
    </row>
    <row r="280" spans="2:10">
      <c r="B280"/>
      <c r="C280"/>
      <c r="D280"/>
      <c r="E280"/>
      <c r="F280"/>
      <c r="G280"/>
      <c r="H280"/>
      <c r="I280"/>
      <c r="J280"/>
    </row>
    <row r="281" spans="2:10">
      <c r="B281"/>
      <c r="C281"/>
      <c r="D281"/>
      <c r="E281"/>
      <c r="F281"/>
      <c r="G281"/>
      <c r="H281"/>
      <c r="I281"/>
      <c r="J281"/>
    </row>
    <row r="282" spans="2:10">
      <c r="B282"/>
      <c r="C282"/>
      <c r="D282"/>
      <c r="E282"/>
      <c r="F282"/>
      <c r="G282"/>
      <c r="H282"/>
      <c r="I282"/>
      <c r="J282"/>
    </row>
    <row r="283" spans="2:10">
      <c r="B283"/>
      <c r="C283"/>
      <c r="D283"/>
      <c r="E283"/>
      <c r="F283"/>
      <c r="G283"/>
      <c r="H283"/>
      <c r="I283"/>
      <c r="J283"/>
    </row>
    <row r="284" spans="2:10">
      <c r="B284"/>
      <c r="C284"/>
      <c r="D284"/>
      <c r="E284"/>
      <c r="F284"/>
      <c r="G284"/>
      <c r="H284"/>
      <c r="I284"/>
      <c r="J284"/>
    </row>
    <row r="285" spans="2:10">
      <c r="B285"/>
      <c r="C285"/>
      <c r="D285"/>
      <c r="E285"/>
      <c r="F285"/>
      <c r="G285"/>
      <c r="H285"/>
      <c r="I285"/>
      <c r="J285"/>
    </row>
    <row r="286" spans="2:10">
      <c r="B286"/>
      <c r="C286"/>
      <c r="D286"/>
      <c r="E286"/>
      <c r="F286"/>
      <c r="G286"/>
      <c r="H286"/>
      <c r="I286"/>
      <c r="J286"/>
    </row>
    <row r="287" spans="2:10">
      <c r="B287"/>
      <c r="C287"/>
      <c r="D287"/>
      <c r="E287"/>
      <c r="F287"/>
      <c r="G287"/>
      <c r="H287"/>
      <c r="I287"/>
      <c r="J287"/>
    </row>
    <row r="288" spans="2:10">
      <c r="B288"/>
      <c r="C288"/>
      <c r="D288"/>
      <c r="E288"/>
      <c r="F288"/>
      <c r="G288"/>
      <c r="H288"/>
      <c r="I288"/>
      <c r="J288"/>
    </row>
    <row r="289" spans="2:10">
      <c r="B289"/>
      <c r="C289"/>
      <c r="D289"/>
      <c r="E289"/>
      <c r="F289"/>
      <c r="G289"/>
      <c r="H289"/>
      <c r="I289"/>
      <c r="J289"/>
    </row>
    <row r="290" spans="2:10">
      <c r="B290"/>
      <c r="C290"/>
      <c r="D290"/>
      <c r="E290"/>
      <c r="F290"/>
      <c r="G290"/>
      <c r="H290"/>
      <c r="I290"/>
      <c r="J290"/>
    </row>
    <row r="291" spans="2:10">
      <c r="B291"/>
      <c r="C291"/>
      <c r="D291"/>
      <c r="E291"/>
      <c r="F291"/>
      <c r="G291"/>
      <c r="H291"/>
      <c r="I291"/>
      <c r="J291"/>
    </row>
    <row r="292" spans="2:10">
      <c r="B292"/>
      <c r="C292"/>
      <c r="D292"/>
      <c r="E292"/>
      <c r="F292"/>
      <c r="G292"/>
      <c r="H292"/>
      <c r="I292"/>
      <c r="J292"/>
    </row>
    <row r="293" spans="2:10">
      <c r="B293"/>
      <c r="C293"/>
      <c r="D293"/>
      <c r="E293"/>
      <c r="F293"/>
      <c r="G293"/>
      <c r="H293"/>
      <c r="I293"/>
      <c r="J293"/>
    </row>
    <row r="294" spans="2:10">
      <c r="B294"/>
      <c r="C294"/>
      <c r="D294"/>
      <c r="E294"/>
      <c r="F294"/>
      <c r="G294"/>
      <c r="H294"/>
      <c r="I294"/>
      <c r="J294"/>
    </row>
    <row r="295" spans="2:10">
      <c r="B295"/>
      <c r="C295"/>
      <c r="D295"/>
      <c r="E295"/>
      <c r="F295"/>
      <c r="G295"/>
      <c r="H295"/>
      <c r="I295"/>
      <c r="J295"/>
    </row>
    <row r="296" spans="2:10">
      <c r="B296"/>
      <c r="C296"/>
      <c r="D296"/>
      <c r="E296"/>
      <c r="F296"/>
      <c r="G296"/>
      <c r="H296"/>
      <c r="I296"/>
      <c r="J296"/>
    </row>
    <row r="297" spans="2:10">
      <c r="B297"/>
      <c r="C297"/>
      <c r="D297"/>
      <c r="E297"/>
      <c r="F297"/>
      <c r="G297"/>
      <c r="H297"/>
      <c r="I297"/>
      <c r="J297"/>
    </row>
    <row r="298" spans="2:10">
      <c r="B298"/>
      <c r="C298"/>
      <c r="D298"/>
      <c r="E298"/>
      <c r="F298"/>
      <c r="G298"/>
      <c r="H298"/>
      <c r="I298"/>
      <c r="J298"/>
    </row>
    <row r="299" spans="2:10">
      <c r="B299"/>
      <c r="C299"/>
      <c r="D299"/>
      <c r="E299"/>
      <c r="F299"/>
      <c r="G299"/>
      <c r="H299"/>
      <c r="I299"/>
      <c r="J299"/>
    </row>
    <row r="300" spans="2:10">
      <c r="B300"/>
      <c r="C300"/>
      <c r="D300"/>
      <c r="E300"/>
      <c r="F300"/>
      <c r="G300"/>
      <c r="H300"/>
      <c r="I300"/>
      <c r="J300"/>
    </row>
    <row r="301" spans="2:10">
      <c r="B301"/>
      <c r="C301"/>
      <c r="D301"/>
      <c r="E301"/>
      <c r="F301"/>
      <c r="G301"/>
      <c r="H301"/>
      <c r="I301"/>
      <c r="J301"/>
    </row>
    <row r="302" spans="2:10">
      <c r="B302"/>
      <c r="C302"/>
      <c r="D302"/>
      <c r="E302"/>
      <c r="F302"/>
      <c r="G302"/>
      <c r="H302"/>
      <c r="I302"/>
      <c r="J302"/>
    </row>
    <row r="303" spans="2:10">
      <c r="B303"/>
      <c r="C303"/>
      <c r="D303"/>
      <c r="E303"/>
      <c r="F303"/>
      <c r="G303"/>
      <c r="H303"/>
      <c r="I303"/>
      <c r="J303"/>
    </row>
    <row r="304" spans="2:10">
      <c r="B304"/>
      <c r="C304"/>
      <c r="D304"/>
      <c r="E304"/>
      <c r="F304"/>
      <c r="G304"/>
      <c r="H304"/>
      <c r="I304"/>
      <c r="J304"/>
    </row>
    <row r="305" spans="2:10">
      <c r="B305"/>
      <c r="C305"/>
      <c r="D305"/>
      <c r="E305"/>
      <c r="F305"/>
      <c r="G305"/>
      <c r="H305"/>
      <c r="I305"/>
      <c r="J305"/>
    </row>
    <row r="306" spans="2:10">
      <c r="B306"/>
      <c r="C306"/>
      <c r="D306"/>
      <c r="E306"/>
      <c r="F306"/>
      <c r="G306"/>
      <c r="H306"/>
      <c r="I306"/>
      <c r="J306"/>
    </row>
    <row r="307" spans="2:10">
      <c r="B307"/>
      <c r="C307"/>
      <c r="D307"/>
      <c r="E307"/>
      <c r="F307"/>
      <c r="G307"/>
      <c r="H307"/>
      <c r="I307"/>
      <c r="J307"/>
    </row>
    <row r="308" spans="2:10">
      <c r="B308"/>
      <c r="C308"/>
      <c r="D308"/>
      <c r="E308"/>
      <c r="F308"/>
      <c r="G308"/>
      <c r="H308"/>
      <c r="I308"/>
      <c r="J308"/>
    </row>
    <row r="309" spans="2:10">
      <c r="B309"/>
      <c r="C309"/>
      <c r="D309"/>
      <c r="E309"/>
      <c r="F309"/>
      <c r="G309"/>
      <c r="H309"/>
      <c r="I309"/>
      <c r="J309"/>
    </row>
    <row r="310" spans="2:10">
      <c r="B310"/>
      <c r="C310"/>
      <c r="D310"/>
      <c r="E310"/>
      <c r="F310"/>
      <c r="G310"/>
      <c r="H310"/>
      <c r="I310"/>
      <c r="J310"/>
    </row>
    <row r="311" spans="2:10">
      <c r="B311"/>
      <c r="C311"/>
      <c r="D311"/>
      <c r="E311"/>
      <c r="F311"/>
      <c r="G311"/>
      <c r="H311"/>
      <c r="I311"/>
      <c r="J311"/>
    </row>
    <row r="312" spans="2:10">
      <c r="B312"/>
      <c r="C312"/>
      <c r="D312"/>
      <c r="E312"/>
      <c r="F312"/>
      <c r="G312"/>
      <c r="H312"/>
      <c r="I312"/>
      <c r="J312"/>
    </row>
    <row r="313" spans="2:10">
      <c r="B313"/>
      <c r="C313"/>
      <c r="D313"/>
      <c r="E313"/>
      <c r="F313"/>
      <c r="G313"/>
      <c r="H313"/>
      <c r="I313"/>
      <c r="J313"/>
    </row>
    <row r="314" spans="2:10">
      <c r="B314"/>
      <c r="C314"/>
      <c r="D314"/>
      <c r="E314"/>
      <c r="F314"/>
      <c r="G314"/>
      <c r="H314"/>
      <c r="I314"/>
      <c r="J314"/>
    </row>
    <row r="315" spans="2:10">
      <c r="B315"/>
      <c r="C315"/>
      <c r="D315"/>
      <c r="E315"/>
      <c r="F315"/>
      <c r="G315"/>
      <c r="H315"/>
      <c r="I315"/>
      <c r="J315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H7"/>
  <sheetViews>
    <sheetView workbookViewId="0">
      <selection activeCell="C4" sqref="C4"/>
    </sheetView>
  </sheetViews>
  <sheetFormatPr defaultRowHeight="11.25"/>
  <cols>
    <col min="1" max="1" width="31" customWidth="1"/>
    <col min="3" max="3" width="16.6640625" bestFit="1" customWidth="1"/>
    <col min="4" max="5" width="16.33203125" bestFit="1" customWidth="1"/>
    <col min="6" max="6" width="16.6640625" bestFit="1" customWidth="1"/>
    <col min="7" max="7" width="10" bestFit="1" customWidth="1"/>
    <col min="8" max="8" width="12" bestFit="1" customWidth="1"/>
  </cols>
  <sheetData>
    <row r="1" spans="1:8" ht="56.25">
      <c r="A1" s="4" t="s">
        <v>5</v>
      </c>
      <c r="B1" s="4" t="s">
        <v>5</v>
      </c>
      <c r="C1" s="15" t="s">
        <v>50</v>
      </c>
      <c r="D1" s="15" t="s">
        <v>44</v>
      </c>
      <c r="E1" s="15" t="s">
        <v>45</v>
      </c>
      <c r="F1" s="15" t="s">
        <v>51</v>
      </c>
      <c r="G1" s="15" t="s">
        <v>46</v>
      </c>
      <c r="H1" s="15" t="s">
        <v>47</v>
      </c>
    </row>
    <row r="2" spans="1:8">
      <c r="A2" s="4" t="s">
        <v>32</v>
      </c>
      <c r="B2" s="4" t="s">
        <v>5</v>
      </c>
      <c r="C2" s="5" t="s">
        <v>6</v>
      </c>
      <c r="D2" s="5" t="s">
        <v>6</v>
      </c>
      <c r="E2" s="5" t="s">
        <v>6</v>
      </c>
      <c r="F2" s="5" t="s">
        <v>6</v>
      </c>
      <c r="G2" s="5" t="s">
        <v>5</v>
      </c>
      <c r="H2" s="5" t="s">
        <v>5</v>
      </c>
    </row>
    <row r="3" spans="1:8">
      <c r="A3" s="8" t="s">
        <v>33</v>
      </c>
      <c r="B3" s="9" t="s">
        <v>33</v>
      </c>
      <c r="C3" s="20">
        <v>289151352.81999999</v>
      </c>
      <c r="D3" s="7">
        <v>355315640</v>
      </c>
      <c r="E3" s="7">
        <v>356029577</v>
      </c>
      <c r="F3" s="20">
        <v>350412416.73000002</v>
      </c>
      <c r="G3" s="20">
        <v>121.186504338486</v>
      </c>
      <c r="H3" s="20">
        <v>98.422277071098506</v>
      </c>
    </row>
    <row r="4" spans="1:8">
      <c r="A4" s="17" t="s">
        <v>34</v>
      </c>
      <c r="B4" s="19" t="s">
        <v>5</v>
      </c>
      <c r="C4" s="20">
        <v>289151352.81999999</v>
      </c>
      <c r="D4" s="7">
        <v>355315640</v>
      </c>
      <c r="E4" s="7">
        <v>356029577</v>
      </c>
      <c r="F4" s="20">
        <v>350412416.73000002</v>
      </c>
      <c r="G4" s="20">
        <v>121.186504338486</v>
      </c>
      <c r="H4" s="20">
        <v>98.422277071098506</v>
      </c>
    </row>
    <row r="5" spans="1:8">
      <c r="A5" s="16" t="s">
        <v>35</v>
      </c>
      <c r="B5" s="21" t="s">
        <v>35</v>
      </c>
      <c r="C5" s="20">
        <v>289151352.81999999</v>
      </c>
      <c r="D5" s="7">
        <v>355315640</v>
      </c>
      <c r="E5" s="7">
        <v>356029577</v>
      </c>
      <c r="F5" s="20">
        <v>350412416.73000002</v>
      </c>
      <c r="G5" s="20">
        <v>121.186504338486</v>
      </c>
      <c r="H5" s="20">
        <v>98.422277071098506</v>
      </c>
    </row>
    <row r="6" spans="1:8">
      <c r="A6" s="14" t="s">
        <v>36</v>
      </c>
      <c r="B6" s="18" t="s">
        <v>37</v>
      </c>
      <c r="C6" s="20">
        <v>289139372.74000001</v>
      </c>
      <c r="D6" s="7">
        <v>355267861</v>
      </c>
      <c r="E6" s="7">
        <v>355993098</v>
      </c>
      <c r="F6" s="20">
        <v>350398047.54000002</v>
      </c>
      <c r="G6" s="20">
        <v>121.186555888079</v>
      </c>
      <c r="H6" s="20">
        <v>98.428326141311899</v>
      </c>
    </row>
    <row r="7" spans="1:8">
      <c r="A7" s="14" t="s">
        <v>38</v>
      </c>
      <c r="B7" s="18" t="s">
        <v>39</v>
      </c>
      <c r="C7" s="20">
        <v>11980.08</v>
      </c>
      <c r="D7" s="7">
        <v>47779</v>
      </c>
      <c r="E7" s="7">
        <v>36479</v>
      </c>
      <c r="F7" s="20">
        <v>14369.19</v>
      </c>
      <c r="G7" s="20">
        <v>119.94235430815201</v>
      </c>
      <c r="H7" s="20">
        <v>39.390306751829797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8"/>
  <sheetViews>
    <sheetView workbookViewId="0">
      <selection activeCell="B2" sqref="B2"/>
    </sheetView>
  </sheetViews>
  <sheetFormatPr defaultRowHeight="11.25"/>
  <cols>
    <col min="1" max="1" width="40.5" customWidth="1"/>
    <col min="2" max="2" width="16.33203125" bestFit="1" customWidth="1"/>
    <col min="3" max="4" width="17.83203125" bestFit="1" customWidth="1"/>
    <col min="5" max="5" width="16.33203125" bestFit="1" customWidth="1"/>
    <col min="6" max="7" width="9.6640625" bestFit="1" customWidth="1"/>
  </cols>
  <sheetData>
    <row r="1" spans="1:7" ht="45">
      <c r="A1" s="4" t="s">
        <v>5</v>
      </c>
      <c r="B1" s="15" t="s">
        <v>48</v>
      </c>
      <c r="C1" s="15" t="s">
        <v>43</v>
      </c>
      <c r="D1" s="15" t="s">
        <v>40</v>
      </c>
      <c r="E1" s="15" t="s">
        <v>49</v>
      </c>
      <c r="F1" s="15" t="s">
        <v>41</v>
      </c>
      <c r="G1" s="15" t="s">
        <v>42</v>
      </c>
    </row>
    <row r="2" spans="1:7">
      <c r="A2" s="4" t="s">
        <v>5</v>
      </c>
      <c r="B2" s="5" t="s">
        <v>6</v>
      </c>
      <c r="C2" s="5" t="s">
        <v>5</v>
      </c>
      <c r="D2" s="5" t="s">
        <v>5</v>
      </c>
      <c r="E2" s="5" t="s">
        <v>6</v>
      </c>
      <c r="F2" s="5" t="s">
        <v>5</v>
      </c>
      <c r="G2" s="5" t="s">
        <v>5</v>
      </c>
    </row>
    <row r="3" spans="1:7">
      <c r="A3" s="8" t="s">
        <v>7</v>
      </c>
      <c r="B3" s="20">
        <v>275019366.42000002</v>
      </c>
      <c r="C3" s="29">
        <v>337381529</v>
      </c>
      <c r="D3" s="29">
        <v>338095466</v>
      </c>
      <c r="E3" s="20">
        <v>335725550.73000002</v>
      </c>
      <c r="F3" s="20">
        <v>122.07342162853099</v>
      </c>
      <c r="G3" s="20">
        <v>99.299039617999497</v>
      </c>
    </row>
    <row r="4" spans="1:7">
      <c r="A4" s="17" t="s">
        <v>27</v>
      </c>
      <c r="B4" s="20">
        <v>275019366.42000002</v>
      </c>
      <c r="C4" s="29">
        <v>337381529</v>
      </c>
      <c r="D4" s="29">
        <v>338095466</v>
      </c>
      <c r="E4" s="20">
        <v>335725550.73000002</v>
      </c>
      <c r="F4" s="20">
        <v>122.07342162853099</v>
      </c>
      <c r="G4" s="20">
        <v>99.299039617999497</v>
      </c>
    </row>
    <row r="5" spans="1:7">
      <c r="A5" s="16" t="s">
        <v>28</v>
      </c>
      <c r="B5" s="20">
        <v>275019366.42000002</v>
      </c>
      <c r="C5" s="29">
        <v>337381529</v>
      </c>
      <c r="D5" s="29">
        <v>338095466</v>
      </c>
      <c r="E5" s="20">
        <v>335725550.73000002</v>
      </c>
      <c r="F5" s="20">
        <v>122.07342162853099</v>
      </c>
      <c r="G5" s="20">
        <v>99.299039617999497</v>
      </c>
    </row>
    <row r="6" spans="1:7">
      <c r="A6" s="14" t="s">
        <v>29</v>
      </c>
      <c r="B6" s="20">
        <v>275007386.33999997</v>
      </c>
      <c r="C6" s="6"/>
      <c r="D6" s="6"/>
      <c r="E6" s="20">
        <v>335711181.54000002</v>
      </c>
      <c r="F6" s="20">
        <v>122.073514463699</v>
      </c>
      <c r="G6" s="6"/>
    </row>
    <row r="7" spans="1:7">
      <c r="A7" s="14" t="s">
        <v>30</v>
      </c>
      <c r="B7" s="20">
        <v>11980.08</v>
      </c>
      <c r="C7" s="6"/>
      <c r="D7" s="6"/>
      <c r="E7" s="20">
        <v>14369.19</v>
      </c>
      <c r="F7" s="20">
        <v>119.94235430815201</v>
      </c>
      <c r="G7" s="6"/>
    </row>
    <row r="8" spans="1:7">
      <c r="A8" s="14" t="s">
        <v>31</v>
      </c>
      <c r="B8" s="6"/>
      <c r="C8" s="6"/>
      <c r="D8" s="6"/>
      <c r="E8" s="6"/>
      <c r="F8" s="6"/>
      <c r="G8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2</vt:i4>
      </vt:variant>
    </vt:vector>
  </HeadingPairs>
  <TitlesOfParts>
    <vt:vector size="11" baseType="lpstr">
      <vt:lpstr>Sažetak</vt:lpstr>
      <vt:lpstr>Prihodi i rashodi prema ekon.kl</vt:lpstr>
      <vt:lpstr>Prihodi i rashodi prema izvorim</vt:lpstr>
      <vt:lpstr>Rashodi prema funkcijskoj klasi</vt:lpstr>
      <vt:lpstr>Izvještaj po programskoj klasif</vt:lpstr>
      <vt:lpstr>FP0002PRPV2</vt:lpstr>
      <vt:lpstr>FP0002PRR</vt:lpstr>
      <vt:lpstr>FP0002PRB</vt:lpstr>
      <vt:lpstr>FP0005PRV2</vt:lpstr>
      <vt:lpstr>DF_GRID_2</vt:lpstr>
      <vt:lpstr>FP0002PRPV2!Podrucje_ispisa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FP0001PR Sažetak</dc:title>
  <dc:creator>I027330</dc:creator>
  <cp:lastModifiedBy>Ivana Berend</cp:lastModifiedBy>
  <cp:lastPrinted>2024-03-23T16:54:03Z</cp:lastPrinted>
  <dcterms:created xsi:type="dcterms:W3CDTF">2006-05-18T10:01:57Z</dcterms:created>
  <dcterms:modified xsi:type="dcterms:W3CDTF">2024-03-23T16:55:28Z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U4W47HBT42IXAJYB1NFOESA32.xls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Sažetak</vt:lpwstr>
  </property>
</Properties>
</file>